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on.Sweet\"/>
    </mc:Choice>
  </mc:AlternateContent>
  <bookViews>
    <workbookView xWindow="0" yWindow="0" windowWidth="28800" windowHeight="12300"/>
  </bookViews>
  <sheets>
    <sheet name="Bloomberg Model" sheetId="2" r:id="rId1"/>
    <sheet name="Rich-Cheap Chart" sheetId="4" r:id="rId2"/>
  </sheets>
  <definedNames>
    <definedName name="CIQWBGuid" hidden="1">"e44918a2-c848-4118-b173-c3ff57720961"</definedName>
    <definedName name="solver_adj" localSheetId="0" hidden="1">'Bloomberg Model'!$AG$1:$AP$1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'Bloomberg Model'!$AS$1</definedName>
    <definedName name="solver_lhs2" localSheetId="0" hidden="1">'Bloomberg Model'!$AS$1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'Bloomberg Model'!$AU$1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1</definedName>
    <definedName name="solver_rhs2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AV33" i="2" l="1"/>
  <c r="AW33" i="2" s="1"/>
  <c r="AV32" i="2"/>
  <c r="AW32" i="2" s="1"/>
  <c r="AV25" i="2"/>
  <c r="AW25" i="2" s="1"/>
  <c r="AV24" i="2"/>
  <c r="AW24" i="2" s="1"/>
  <c r="AV17" i="2"/>
  <c r="AW17" i="2" s="1"/>
  <c r="AV16" i="2"/>
  <c r="AW16" i="2" s="1"/>
  <c r="AV9" i="2"/>
  <c r="AW9" i="2" s="1"/>
  <c r="AV8" i="2"/>
  <c r="AW8" i="2" s="1"/>
  <c r="AU39" i="2"/>
  <c r="AV39" i="2" s="1"/>
  <c r="AW39" i="2" s="1"/>
  <c r="AU38" i="2"/>
  <c r="AV38" i="2" s="1"/>
  <c r="AW38" i="2" s="1"/>
  <c r="AU37" i="2"/>
  <c r="AV37" i="2" s="1"/>
  <c r="AW37" i="2" s="1"/>
  <c r="AU36" i="2"/>
  <c r="AV36" i="2" s="1"/>
  <c r="AW36" i="2" s="1"/>
  <c r="AU35" i="2"/>
  <c r="AV35" i="2" s="1"/>
  <c r="AW35" i="2" s="1"/>
  <c r="AU34" i="2"/>
  <c r="AV34" i="2" s="1"/>
  <c r="AW34" i="2" s="1"/>
  <c r="AU33" i="2"/>
  <c r="AU32" i="2"/>
  <c r="AU31" i="2"/>
  <c r="AV31" i="2" s="1"/>
  <c r="AW31" i="2" s="1"/>
  <c r="AU30" i="2"/>
  <c r="AV30" i="2" s="1"/>
  <c r="AW30" i="2" s="1"/>
  <c r="AU29" i="2"/>
  <c r="AV29" i="2" s="1"/>
  <c r="AW29" i="2" s="1"/>
  <c r="AU28" i="2"/>
  <c r="AV28" i="2" s="1"/>
  <c r="AW28" i="2" s="1"/>
  <c r="AU27" i="2"/>
  <c r="AV27" i="2" s="1"/>
  <c r="AW27" i="2" s="1"/>
  <c r="AU26" i="2"/>
  <c r="AV26" i="2" s="1"/>
  <c r="AW26" i="2" s="1"/>
  <c r="AU25" i="2"/>
  <c r="AU24" i="2"/>
  <c r="AU23" i="2"/>
  <c r="AV23" i="2" s="1"/>
  <c r="AW23" i="2" s="1"/>
  <c r="AU22" i="2"/>
  <c r="AV22" i="2" s="1"/>
  <c r="AW22" i="2" s="1"/>
  <c r="AU21" i="2"/>
  <c r="AV21" i="2" s="1"/>
  <c r="AW21" i="2" s="1"/>
  <c r="AU20" i="2"/>
  <c r="AV20" i="2" s="1"/>
  <c r="AW20" i="2" s="1"/>
  <c r="AU19" i="2"/>
  <c r="AV19" i="2" s="1"/>
  <c r="AW19" i="2" s="1"/>
  <c r="AU18" i="2"/>
  <c r="AV18" i="2" s="1"/>
  <c r="AW18" i="2" s="1"/>
  <c r="AU17" i="2"/>
  <c r="AU16" i="2"/>
  <c r="AU15" i="2"/>
  <c r="AV15" i="2" s="1"/>
  <c r="AW15" i="2" s="1"/>
  <c r="AU14" i="2"/>
  <c r="AV14" i="2" s="1"/>
  <c r="AW14" i="2" s="1"/>
  <c r="AU13" i="2"/>
  <c r="AV13" i="2" s="1"/>
  <c r="AW13" i="2" s="1"/>
  <c r="AU12" i="2"/>
  <c r="AV12" i="2" s="1"/>
  <c r="AW12" i="2" s="1"/>
  <c r="AU11" i="2"/>
  <c r="AV11" i="2" s="1"/>
  <c r="AW11" i="2" s="1"/>
  <c r="AU10" i="2"/>
  <c r="AV10" i="2" s="1"/>
  <c r="AW10" i="2" s="1"/>
  <c r="AU9" i="2"/>
  <c r="AU8" i="2"/>
  <c r="AU7" i="2"/>
  <c r="AV7" i="2" s="1"/>
  <c r="AW7" i="2" s="1"/>
  <c r="AU6" i="2"/>
  <c r="AV6" i="2" s="1"/>
  <c r="AS1" i="2"/>
  <c r="AB5" i="2"/>
  <c r="AM5" i="2" s="1"/>
  <c r="AA5" i="2"/>
  <c r="AL5" i="2" s="1"/>
  <c r="X5" i="2"/>
  <c r="AI5" i="2" s="1"/>
  <c r="W5" i="2"/>
  <c r="AH5" i="2" s="1"/>
  <c r="AV4" i="2" l="1"/>
  <c r="AW6" i="2"/>
  <c r="AW4" i="2" s="1"/>
  <c r="AD5" i="2"/>
  <c r="AO5" i="2" s="1"/>
  <c r="E2" i="2"/>
  <c r="F2" i="2" s="1"/>
  <c r="O1" i="2"/>
  <c r="P2" i="2"/>
  <c r="P1" i="2" s="1"/>
  <c r="I47" i="2"/>
  <c r="E6" i="2"/>
  <c r="P44" i="2"/>
  <c r="O39" i="2"/>
  <c r="D49" i="2"/>
  <c r="E13" i="2"/>
  <c r="P37" i="2"/>
  <c r="O31" i="2"/>
  <c r="F47" i="2"/>
  <c r="F32" i="2"/>
  <c r="P25" i="2"/>
  <c r="O23" i="2"/>
  <c r="U49" i="2"/>
  <c r="F17" i="2"/>
  <c r="P46" i="2"/>
  <c r="O27" i="2"/>
  <c r="E46" i="2"/>
  <c r="E33" i="2"/>
  <c r="P7" i="2"/>
  <c r="O44" i="2"/>
  <c r="T49" i="2"/>
  <c r="F9" i="2"/>
  <c r="E48" i="2"/>
  <c r="F46" i="2"/>
  <c r="E25" i="2"/>
  <c r="P30" i="2"/>
  <c r="E24" i="2"/>
  <c r="P27" i="2"/>
  <c r="P16" i="2"/>
  <c r="D32" i="2"/>
  <c r="P49" i="2"/>
  <c r="F13" i="2"/>
  <c r="P31" i="2"/>
  <c r="F49" i="2"/>
  <c r="F29" i="2"/>
  <c r="P12" i="2"/>
  <c r="P28" i="2"/>
  <c r="O48" i="2"/>
  <c r="F25" i="2"/>
  <c r="P8" i="2"/>
  <c r="P38" i="2"/>
  <c r="P47" i="2"/>
  <c r="F21" i="2"/>
  <c r="P24" i="2"/>
  <c r="P34" i="2"/>
  <c r="F44" i="2"/>
  <c r="E37" i="2"/>
  <c r="P11" i="2"/>
  <c r="C49" i="2"/>
  <c r="F23" i="2"/>
  <c r="D39" i="2"/>
  <c r="P45" i="2"/>
  <c r="T47" i="2"/>
  <c r="E44" i="2"/>
  <c r="E29" i="2"/>
  <c r="E10" i="2"/>
  <c r="F15" i="2"/>
  <c r="D23" i="2"/>
  <c r="P26" i="2"/>
  <c r="D12" i="2"/>
  <c r="P9" i="2"/>
  <c r="D9" i="2"/>
  <c r="E30" i="2"/>
  <c r="O15" i="2"/>
  <c r="O22" i="2"/>
  <c r="E49" i="2"/>
  <c r="F24" i="2"/>
  <c r="P23" i="2"/>
  <c r="O9" i="2"/>
  <c r="O47" i="2"/>
  <c r="E32" i="2"/>
  <c r="P19" i="2"/>
  <c r="O21" i="2"/>
  <c r="E45" i="2"/>
  <c r="E16" i="2"/>
  <c r="P15" i="2"/>
  <c r="F27" i="2"/>
  <c r="E8" i="2"/>
  <c r="P17" i="2"/>
  <c r="F11" i="2"/>
  <c r="E31" i="2"/>
  <c r="D13" i="2"/>
  <c r="O30" i="2"/>
  <c r="E19" i="2"/>
  <c r="F19" i="2"/>
  <c r="D31" i="2"/>
  <c r="K49" i="2"/>
  <c r="E23" i="2"/>
  <c r="D19" i="2"/>
  <c r="O14" i="2"/>
  <c r="O11" i="2"/>
  <c r="E21" i="2"/>
  <c r="E34" i="2"/>
  <c r="O24" i="2"/>
  <c r="I48" i="2"/>
  <c r="L49" i="2"/>
  <c r="F39" i="2"/>
  <c r="E9" i="2"/>
  <c r="P14" i="2"/>
  <c r="I49" i="2"/>
  <c r="F35" i="2"/>
  <c r="F28" i="2"/>
  <c r="P6" i="2"/>
  <c r="F45" i="2"/>
  <c r="F31" i="2"/>
  <c r="F8" i="2"/>
  <c r="P33" i="2"/>
  <c r="F33" i="2"/>
  <c r="E35" i="2"/>
  <c r="D21" i="2"/>
  <c r="O38" i="2"/>
  <c r="E47" i="2"/>
  <c r="F6" i="2"/>
  <c r="D36" i="2"/>
  <c r="O35" i="2"/>
  <c r="S49" i="2"/>
  <c r="E27" i="2"/>
  <c r="D35" i="2"/>
  <c r="C48" i="2"/>
  <c r="E28" i="2"/>
  <c r="D20" i="2"/>
  <c r="O19" i="2"/>
  <c r="O26" i="2"/>
  <c r="J48" i="2"/>
  <c r="O25" i="2"/>
  <c r="F48" i="2"/>
  <c r="E17" i="2"/>
  <c r="F7" i="2"/>
  <c r="D7" i="2"/>
  <c r="P10" i="2"/>
  <c r="F38" i="2"/>
  <c r="E20" i="2"/>
  <c r="D22" i="2"/>
  <c r="P29" i="2"/>
  <c r="F36" i="2"/>
  <c r="E39" i="2"/>
  <c r="D14" i="2"/>
  <c r="P13" i="2"/>
  <c r="U47" i="2"/>
  <c r="F14" i="2"/>
  <c r="D29" i="2"/>
  <c r="O45" i="2"/>
  <c r="K48" i="2"/>
  <c r="F18" i="2"/>
  <c r="D26" i="2"/>
  <c r="O12" i="2"/>
  <c r="J49" i="2"/>
  <c r="F16" i="2"/>
  <c r="D28" i="2"/>
  <c r="F12" i="2"/>
  <c r="D10" i="2"/>
  <c r="O34" i="2"/>
  <c r="O28" i="2"/>
  <c r="P18" i="2"/>
  <c r="R48" i="2"/>
  <c r="S47" i="2"/>
  <c r="P36" i="2"/>
  <c r="E12" i="2"/>
  <c r="D24" i="2"/>
  <c r="T48" i="2"/>
  <c r="E15" i="2"/>
  <c r="D38" i="2"/>
  <c r="O29" i="2"/>
  <c r="L48" i="2"/>
  <c r="E11" i="2"/>
  <c r="D30" i="2"/>
  <c r="O13" i="2"/>
  <c r="D48" i="2"/>
  <c r="E7" i="2"/>
  <c r="D37" i="2"/>
  <c r="O20" i="2"/>
  <c r="S48" i="2"/>
  <c r="F22" i="2"/>
  <c r="D34" i="2"/>
  <c r="O8" i="2"/>
  <c r="C47" i="2"/>
  <c r="E22" i="2"/>
  <c r="D16" i="2"/>
  <c r="O33" i="2"/>
  <c r="L47" i="2"/>
  <c r="F10" i="2"/>
  <c r="D18" i="2"/>
  <c r="P48" i="2"/>
  <c r="E14" i="2"/>
  <c r="P21" i="2"/>
  <c r="O16" i="2"/>
  <c r="O6" i="2"/>
  <c r="D15" i="2"/>
  <c r="E38" i="2"/>
  <c r="D33" i="2"/>
  <c r="D6" i="2"/>
  <c r="D25" i="2"/>
  <c r="D47" i="2"/>
  <c r="F34" i="2"/>
  <c r="D27" i="2"/>
  <c r="O10" i="2"/>
  <c r="U48" i="2"/>
  <c r="F30" i="2"/>
  <c r="D11" i="2"/>
  <c r="O17" i="2"/>
  <c r="R49" i="2"/>
  <c r="F26" i="2"/>
  <c r="D8" i="2"/>
  <c r="O32" i="2"/>
  <c r="K47" i="2"/>
  <c r="E26" i="2"/>
  <c r="D17" i="2"/>
  <c r="O36" i="2"/>
  <c r="E36" i="2"/>
  <c r="P32" i="2"/>
  <c r="O7" i="2"/>
  <c r="O49" i="2"/>
  <c r="E18" i="2"/>
  <c r="P35" i="2"/>
  <c r="R47" i="2"/>
  <c r="F37" i="2"/>
  <c r="P20" i="2"/>
  <c r="O46" i="2"/>
  <c r="P22" i="2"/>
  <c r="O37" i="2"/>
  <c r="O18" i="2"/>
  <c r="F20" i="2"/>
  <c r="P39" i="2"/>
  <c r="J47" i="2"/>
  <c r="Z47" i="2" l="1"/>
  <c r="AB47" i="2"/>
  <c r="W17" i="2"/>
  <c r="W8" i="2"/>
  <c r="AB49" i="2"/>
  <c r="W11" i="2"/>
  <c r="AF48" i="2"/>
  <c r="W27" i="2"/>
  <c r="W47" i="2"/>
  <c r="W25" i="2"/>
  <c r="W6" i="2"/>
  <c r="W33" i="2"/>
  <c r="W15" i="2"/>
  <c r="W18" i="2"/>
  <c r="W16" i="2"/>
  <c r="W34" i="2"/>
  <c r="AC48" i="2"/>
  <c r="W37" i="2"/>
  <c r="W48" i="2"/>
  <c r="W30" i="2"/>
  <c r="W38" i="2"/>
  <c r="AE48" i="2"/>
  <c r="W24" i="2"/>
  <c r="AC47" i="2"/>
  <c r="AB48" i="2"/>
  <c r="W10" i="2"/>
  <c r="W28" i="2"/>
  <c r="Z49" i="2"/>
  <c r="W26" i="2"/>
  <c r="W29" i="2"/>
  <c r="AF47" i="2"/>
  <c r="W14" i="2"/>
  <c r="W22" i="2"/>
  <c r="W7" i="2"/>
  <c r="Z48" i="2"/>
  <c r="W20" i="2"/>
  <c r="W35" i="2"/>
  <c r="AC49" i="2"/>
  <c r="W36" i="2"/>
  <c r="W21" i="2"/>
  <c r="Y49" i="2"/>
  <c r="Y48" i="2"/>
  <c r="W19" i="2"/>
  <c r="W31" i="2"/>
  <c r="W13" i="2"/>
  <c r="W9" i="2"/>
  <c r="W12" i="2"/>
  <c r="W23" i="2"/>
  <c r="AE47" i="2"/>
  <c r="W39" i="2"/>
  <c r="W32" i="2"/>
  <c r="AE49" i="2"/>
  <c r="AF49" i="2"/>
  <c r="W49" i="2"/>
  <c r="Y47" i="2"/>
  <c r="V47" i="2"/>
  <c r="V48" i="2"/>
  <c r="V49" i="2"/>
  <c r="H49" i="2"/>
  <c r="AD49" i="2" s="1"/>
  <c r="G49" i="2"/>
  <c r="X49" i="2" s="1"/>
  <c r="M47" i="2"/>
  <c r="M48" i="2"/>
  <c r="H47" i="2"/>
  <c r="AD47" i="2" s="1"/>
  <c r="G47" i="2"/>
  <c r="X47" i="2" s="1"/>
  <c r="H48" i="2"/>
  <c r="AD48" i="2" s="1"/>
  <c r="G48" i="2"/>
  <c r="X48" i="2" s="1"/>
  <c r="M49" i="2"/>
  <c r="Q2" i="2"/>
  <c r="H6" i="2"/>
  <c r="AD6" i="2" s="1"/>
  <c r="H16" i="2"/>
  <c r="AD16" i="2" s="1"/>
  <c r="H17" i="2"/>
  <c r="AD17" i="2" s="1"/>
  <c r="H33" i="2"/>
  <c r="AD33" i="2" s="1"/>
  <c r="H32" i="2"/>
  <c r="AD32" i="2" s="1"/>
  <c r="H9" i="2"/>
  <c r="AD9" i="2" s="1"/>
  <c r="H25" i="2"/>
  <c r="AD25" i="2" s="1"/>
  <c r="H10" i="2"/>
  <c r="AD10" i="2" s="1"/>
  <c r="H18" i="2"/>
  <c r="AD18" i="2" s="1"/>
  <c r="H26" i="2"/>
  <c r="AD26" i="2" s="1"/>
  <c r="H34" i="2"/>
  <c r="AD34" i="2" s="1"/>
  <c r="H8" i="2"/>
  <c r="AD8" i="2" s="1"/>
  <c r="H11" i="2"/>
  <c r="AD11" i="2" s="1"/>
  <c r="H27" i="2"/>
  <c r="AD27" i="2" s="1"/>
  <c r="H12" i="2"/>
  <c r="AD12" i="2" s="1"/>
  <c r="H20" i="2"/>
  <c r="AD20" i="2" s="1"/>
  <c r="H28" i="2"/>
  <c r="AD28" i="2" s="1"/>
  <c r="H36" i="2"/>
  <c r="AD36" i="2" s="1"/>
  <c r="H29" i="2"/>
  <c r="AD29" i="2" s="1"/>
  <c r="H37" i="2"/>
  <c r="AD37" i="2" s="1"/>
  <c r="H30" i="2"/>
  <c r="AD30" i="2" s="1"/>
  <c r="H38" i="2"/>
  <c r="AD38" i="2" s="1"/>
  <c r="H24" i="2"/>
  <c r="AD24" i="2" s="1"/>
  <c r="H19" i="2"/>
  <c r="AD19" i="2" s="1"/>
  <c r="H35" i="2"/>
  <c r="AD35" i="2" s="1"/>
  <c r="H13" i="2"/>
  <c r="AD13" i="2" s="1"/>
  <c r="H21" i="2"/>
  <c r="AD21" i="2" s="1"/>
  <c r="H14" i="2"/>
  <c r="AD14" i="2" s="1"/>
  <c r="H22" i="2"/>
  <c r="AD22" i="2" s="1"/>
  <c r="H7" i="2"/>
  <c r="AD7" i="2" s="1"/>
  <c r="H15" i="2"/>
  <c r="AD15" i="2" s="1"/>
  <c r="H23" i="2"/>
  <c r="AD23" i="2" s="1"/>
  <c r="H31" i="2"/>
  <c r="AD31" i="2" s="1"/>
  <c r="H39" i="2"/>
  <c r="AD39" i="2" s="1"/>
  <c r="G6" i="2"/>
  <c r="X6" i="2" s="1"/>
  <c r="G16" i="2"/>
  <c r="X16" i="2" s="1"/>
  <c r="G17" i="2"/>
  <c r="X17" i="2" s="1"/>
  <c r="G33" i="2"/>
  <c r="X33" i="2" s="1"/>
  <c r="G32" i="2"/>
  <c r="X32" i="2" s="1"/>
  <c r="G9" i="2"/>
  <c r="X9" i="2" s="1"/>
  <c r="G25" i="2"/>
  <c r="X25" i="2" s="1"/>
  <c r="G10" i="2"/>
  <c r="X10" i="2" s="1"/>
  <c r="G18" i="2"/>
  <c r="X18" i="2" s="1"/>
  <c r="G26" i="2"/>
  <c r="X26" i="2" s="1"/>
  <c r="G34" i="2"/>
  <c r="X34" i="2" s="1"/>
  <c r="G8" i="2"/>
  <c r="X8" i="2" s="1"/>
  <c r="G11" i="2"/>
  <c r="X11" i="2" s="1"/>
  <c r="G27" i="2"/>
  <c r="X27" i="2" s="1"/>
  <c r="G12" i="2"/>
  <c r="X12" i="2" s="1"/>
  <c r="G20" i="2"/>
  <c r="X20" i="2" s="1"/>
  <c r="G28" i="2"/>
  <c r="X28" i="2" s="1"/>
  <c r="G36" i="2"/>
  <c r="X36" i="2" s="1"/>
  <c r="G29" i="2"/>
  <c r="X29" i="2" s="1"/>
  <c r="G37" i="2"/>
  <c r="X37" i="2" s="1"/>
  <c r="G30" i="2"/>
  <c r="X30" i="2" s="1"/>
  <c r="G38" i="2"/>
  <c r="X38" i="2" s="1"/>
  <c r="G24" i="2"/>
  <c r="X24" i="2" s="1"/>
  <c r="G19" i="2"/>
  <c r="X19" i="2" s="1"/>
  <c r="G35" i="2"/>
  <c r="X35" i="2" s="1"/>
  <c r="G13" i="2"/>
  <c r="X13" i="2" s="1"/>
  <c r="G21" i="2"/>
  <c r="X21" i="2" s="1"/>
  <c r="G14" i="2"/>
  <c r="X14" i="2" s="1"/>
  <c r="G22" i="2"/>
  <c r="X22" i="2" s="1"/>
  <c r="G7" i="2"/>
  <c r="X7" i="2" s="1"/>
  <c r="G15" i="2"/>
  <c r="X15" i="2" s="1"/>
  <c r="G23" i="2"/>
  <c r="X23" i="2" s="1"/>
  <c r="G31" i="2"/>
  <c r="X31" i="2" s="1"/>
  <c r="G39" i="2"/>
  <c r="X39" i="2" s="1"/>
  <c r="Q48" i="2"/>
  <c r="Q49" i="2"/>
  <c r="Q47" i="2"/>
  <c r="L26" i="2"/>
  <c r="Q15" i="2"/>
  <c r="Q8" i="2"/>
  <c r="L10" i="2"/>
  <c r="Q33" i="2"/>
  <c r="L25" i="2"/>
  <c r="L35" i="2"/>
  <c r="L9" i="2"/>
  <c r="K8" i="2"/>
  <c r="L28" i="2"/>
  <c r="K27" i="2"/>
  <c r="Q11" i="2"/>
  <c r="K17" i="2"/>
  <c r="L11" i="2"/>
  <c r="Q13" i="2"/>
  <c r="K29" i="2"/>
  <c r="Q32" i="2"/>
  <c r="Q29" i="2"/>
  <c r="L6" i="2"/>
  <c r="Q6" i="2"/>
  <c r="L29" i="2"/>
  <c r="Q10" i="2"/>
  <c r="L21" i="2"/>
  <c r="L44" i="2"/>
  <c r="L16" i="2"/>
  <c r="K25" i="2"/>
  <c r="L20" i="2"/>
  <c r="K28" i="2"/>
  <c r="Q34" i="2"/>
  <c r="Q31" i="2"/>
  <c r="L7" i="2"/>
  <c r="Q22" i="2"/>
  <c r="K14" i="2"/>
  <c r="L15" i="2"/>
  <c r="Q30" i="2"/>
  <c r="K15" i="2"/>
  <c r="Q38" i="2"/>
  <c r="K31" i="2"/>
  <c r="Q45" i="2"/>
  <c r="K39" i="2"/>
  <c r="K30" i="2"/>
  <c r="L38" i="2"/>
  <c r="K44" i="2"/>
  <c r="L45" i="2"/>
  <c r="L34" i="2"/>
  <c r="L24" i="2"/>
  <c r="L32" i="2"/>
  <c r="Q24" i="2"/>
  <c r="Q37" i="2"/>
  <c r="Q9" i="2"/>
  <c r="L18" i="2"/>
  <c r="Q27" i="2"/>
  <c r="K24" i="2"/>
  <c r="Q7" i="2"/>
  <c r="K20" i="2"/>
  <c r="Q19" i="2"/>
  <c r="K21" i="2"/>
  <c r="Q14" i="2"/>
  <c r="L13" i="2"/>
  <c r="Q46" i="2"/>
  <c r="L31" i="2"/>
  <c r="K34" i="2"/>
  <c r="L17" i="2"/>
  <c r="K7" i="2"/>
  <c r="Q23" i="2"/>
  <c r="K32" i="2"/>
  <c r="L33" i="2"/>
  <c r="Q39" i="2"/>
  <c r="K45" i="2"/>
  <c r="Q12" i="2"/>
  <c r="K37" i="2"/>
  <c r="Q16" i="2"/>
  <c r="K10" i="2"/>
  <c r="Q17" i="2"/>
  <c r="K12" i="2"/>
  <c r="K46" i="2"/>
  <c r="L30" i="2"/>
  <c r="K33" i="2"/>
  <c r="Q18" i="2"/>
  <c r="K23" i="2"/>
  <c r="L39" i="2"/>
  <c r="K26" i="2"/>
  <c r="Q28" i="2"/>
  <c r="Q21" i="2"/>
  <c r="L14" i="2"/>
  <c r="Q36" i="2"/>
  <c r="K35" i="2"/>
  <c r="L12" i="2"/>
  <c r="K11" i="2"/>
  <c r="L36" i="2"/>
  <c r="K19" i="2"/>
  <c r="Q35" i="2"/>
  <c r="K9" i="2"/>
  <c r="L23" i="2"/>
  <c r="K36" i="2"/>
  <c r="L8" i="2"/>
  <c r="Q26" i="2"/>
  <c r="K16" i="2"/>
  <c r="L46" i="2"/>
  <c r="K22" i="2"/>
  <c r="L27" i="2"/>
  <c r="K38" i="2"/>
  <c r="L19" i="2"/>
  <c r="K6" i="2"/>
  <c r="Q20" i="2"/>
  <c r="K18" i="2"/>
  <c r="Q25" i="2"/>
  <c r="K13" i="2"/>
  <c r="L37" i="2"/>
  <c r="L22" i="2"/>
  <c r="AI39" i="2" l="1"/>
  <c r="AI13" i="2"/>
  <c r="AO14" i="2"/>
  <c r="AO37" i="2"/>
  <c r="AO8" i="2"/>
  <c r="AH23" i="2"/>
  <c r="AH21" i="2"/>
  <c r="AH14" i="2"/>
  <c r="AH34" i="2"/>
  <c r="AH27" i="2"/>
  <c r="AI7" i="2"/>
  <c r="AI36" i="2"/>
  <c r="AO33" i="2"/>
  <c r="AI31" i="2"/>
  <c r="AI18" i="2"/>
  <c r="AI6" i="2"/>
  <c r="AO21" i="2"/>
  <c r="AO29" i="2"/>
  <c r="AO34" i="2"/>
  <c r="AO17" i="2"/>
  <c r="AH12" i="2"/>
  <c r="AH36" i="2"/>
  <c r="AH24" i="2"/>
  <c r="AH16" i="2"/>
  <c r="AI16" i="2"/>
  <c r="AI28" i="2"/>
  <c r="AI23" i="2"/>
  <c r="AI19" i="2"/>
  <c r="AI20" i="2"/>
  <c r="AI10" i="2"/>
  <c r="AO39" i="2"/>
  <c r="AO13" i="2"/>
  <c r="AO36" i="2"/>
  <c r="AO26" i="2"/>
  <c r="AO16" i="2"/>
  <c r="AH9" i="2"/>
  <c r="AH29" i="2"/>
  <c r="AH18" i="2"/>
  <c r="AH11" i="2"/>
  <c r="AI35" i="2"/>
  <c r="AI15" i="2"/>
  <c r="AI24" i="2"/>
  <c r="AI12" i="2"/>
  <c r="AI25" i="2"/>
  <c r="AO31" i="2"/>
  <c r="AO35" i="2"/>
  <c r="AO28" i="2"/>
  <c r="AO18" i="2"/>
  <c r="AO6" i="2"/>
  <c r="AH13" i="2"/>
  <c r="AH35" i="2"/>
  <c r="AH26" i="2"/>
  <c r="AH38" i="2"/>
  <c r="AH15" i="2"/>
  <c r="AO23" i="2"/>
  <c r="AO19" i="2"/>
  <c r="AO20" i="2"/>
  <c r="AO10" i="2"/>
  <c r="AH31" i="2"/>
  <c r="AH20" i="2"/>
  <c r="AH30" i="2"/>
  <c r="AH33" i="2"/>
  <c r="AH8" i="2"/>
  <c r="AI38" i="2"/>
  <c r="AI22" i="2"/>
  <c r="AI30" i="2"/>
  <c r="AI11" i="2"/>
  <c r="AI32" i="2"/>
  <c r="AO15" i="2"/>
  <c r="AO24" i="2"/>
  <c r="AO12" i="2"/>
  <c r="AO25" i="2"/>
  <c r="AH32" i="2"/>
  <c r="AH19" i="2"/>
  <c r="AH28" i="2"/>
  <c r="AH6" i="2"/>
  <c r="AH17" i="2"/>
  <c r="AI26" i="2"/>
  <c r="AI9" i="2"/>
  <c r="AI14" i="2"/>
  <c r="AI37" i="2"/>
  <c r="AI8" i="2"/>
  <c r="AI33" i="2"/>
  <c r="AO7" i="2"/>
  <c r="AO38" i="2"/>
  <c r="AO27" i="2"/>
  <c r="AO9" i="2"/>
  <c r="AH39" i="2"/>
  <c r="AH7" i="2"/>
  <c r="AH10" i="2"/>
  <c r="AH37" i="2"/>
  <c r="AH25" i="2"/>
  <c r="AI27" i="2"/>
  <c r="AI21" i="2"/>
  <c r="AI29" i="2"/>
  <c r="AI34" i="2"/>
  <c r="AI17" i="2"/>
  <c r="AO22" i="2"/>
  <c r="AO30" i="2"/>
  <c r="AO11" i="2"/>
  <c r="AO32" i="2"/>
  <c r="AH22" i="2"/>
  <c r="N47" i="2"/>
  <c r="AA47" i="2" s="1"/>
  <c r="N48" i="2"/>
  <c r="AA48" i="2" s="1"/>
  <c r="N49" i="2"/>
  <c r="AA49" i="2" s="1"/>
  <c r="Q1" i="2"/>
  <c r="M6" i="2"/>
  <c r="M38" i="2"/>
  <c r="M30" i="2"/>
  <c r="M22" i="2"/>
  <c r="M14" i="2"/>
  <c r="M29" i="2"/>
  <c r="M28" i="2"/>
  <c r="M27" i="2"/>
  <c r="M19" i="2"/>
  <c r="M11" i="2"/>
  <c r="M36" i="2"/>
  <c r="M35" i="2"/>
  <c r="M44" i="2"/>
  <c r="M34" i="2"/>
  <c r="M26" i="2"/>
  <c r="M18" i="2"/>
  <c r="M10" i="2"/>
  <c r="M37" i="2"/>
  <c r="M46" i="2"/>
  <c r="N46" i="2" s="1"/>
  <c r="AA46" i="2" s="1"/>
  <c r="M45" i="2"/>
  <c r="N45" i="2" s="1"/>
  <c r="AA45" i="2" s="1"/>
  <c r="M33" i="2"/>
  <c r="M25" i="2"/>
  <c r="M17" i="2"/>
  <c r="M9" i="2"/>
  <c r="M21" i="2"/>
  <c r="M20" i="2"/>
  <c r="M32" i="2"/>
  <c r="M24" i="2"/>
  <c r="M16" i="2"/>
  <c r="M8" i="2"/>
  <c r="M13" i="2"/>
  <c r="M12" i="2"/>
  <c r="M39" i="2"/>
  <c r="M31" i="2"/>
  <c r="M23" i="2"/>
  <c r="M15" i="2"/>
  <c r="M7" i="2"/>
  <c r="Q44" i="2"/>
  <c r="AR49" i="2" l="1"/>
  <c r="AT49" i="2" s="1"/>
  <c r="AR48" i="2"/>
  <c r="AT48" i="2" s="1"/>
  <c r="AR47" i="2"/>
  <c r="AT47" i="2" s="1"/>
  <c r="N39" i="2"/>
  <c r="AA39" i="2" s="1"/>
  <c r="N19" i="2"/>
  <c r="AA19" i="2" s="1"/>
  <c r="N9" i="2"/>
  <c r="AA9" i="2" s="1"/>
  <c r="N27" i="2"/>
  <c r="AA27" i="2" s="1"/>
  <c r="N13" i="2"/>
  <c r="AA13" i="2" s="1"/>
  <c r="N17" i="2"/>
  <c r="AA17" i="2" s="1"/>
  <c r="N26" i="2"/>
  <c r="AA26" i="2" s="1"/>
  <c r="N28" i="2"/>
  <c r="AA28" i="2" s="1"/>
  <c r="N21" i="2"/>
  <c r="AA21" i="2" s="1"/>
  <c r="N6" i="2"/>
  <c r="AA6" i="2" s="1"/>
  <c r="N8" i="2"/>
  <c r="AA8" i="2" s="1"/>
  <c r="N25" i="2"/>
  <c r="AA25" i="2" s="1"/>
  <c r="N34" i="2"/>
  <c r="AA34" i="2" s="1"/>
  <c r="N29" i="2"/>
  <c r="AA29" i="2" s="1"/>
  <c r="N32" i="2"/>
  <c r="AA32" i="2" s="1"/>
  <c r="N10" i="2"/>
  <c r="AA10" i="2" s="1"/>
  <c r="N12" i="2"/>
  <c r="AA12" i="2" s="1"/>
  <c r="N18" i="2"/>
  <c r="AA18" i="2" s="1"/>
  <c r="N7" i="2"/>
  <c r="AA7" i="2" s="1"/>
  <c r="N16" i="2"/>
  <c r="AA16" i="2" s="1"/>
  <c r="N33" i="2"/>
  <c r="AA33" i="2" s="1"/>
  <c r="N14" i="2"/>
  <c r="AA14" i="2" s="1"/>
  <c r="N15" i="2"/>
  <c r="AA15" i="2" s="1"/>
  <c r="N24" i="2"/>
  <c r="AA24" i="2" s="1"/>
  <c r="N35" i="2"/>
  <c r="AA35" i="2" s="1"/>
  <c r="N22" i="2"/>
  <c r="AA22" i="2" s="1"/>
  <c r="N36" i="2"/>
  <c r="AA36" i="2" s="1"/>
  <c r="N30" i="2"/>
  <c r="AA30" i="2" s="1"/>
  <c r="N31" i="2"/>
  <c r="AA31" i="2" s="1"/>
  <c r="N20" i="2"/>
  <c r="AA20" i="2" s="1"/>
  <c r="N37" i="2"/>
  <c r="AA37" i="2" s="1"/>
  <c r="N11" i="2"/>
  <c r="AA11" i="2" s="1"/>
  <c r="N38" i="2"/>
  <c r="AA38" i="2" s="1"/>
  <c r="N23" i="2"/>
  <c r="AA23" i="2" s="1"/>
  <c r="N44" i="2"/>
  <c r="AA44" i="2" s="1"/>
  <c r="AL23" i="2" l="1"/>
  <c r="AL37" i="2"/>
  <c r="AL36" i="2"/>
  <c r="AL15" i="2"/>
  <c r="AL7" i="2"/>
  <c r="AL32" i="2"/>
  <c r="AL8" i="2"/>
  <c r="AL26" i="2"/>
  <c r="AL9" i="2"/>
  <c r="AL19" i="2"/>
  <c r="AL14" i="2"/>
  <c r="AL22" i="2"/>
  <c r="AL6" i="2"/>
  <c r="AL17" i="2"/>
  <c r="AL38" i="2"/>
  <c r="AL31" i="2"/>
  <c r="AL35" i="2"/>
  <c r="AL33" i="2"/>
  <c r="AL12" i="2"/>
  <c r="AL34" i="2"/>
  <c r="AL21" i="2"/>
  <c r="AL13" i="2"/>
  <c r="AL39" i="2"/>
  <c r="AL18" i="2"/>
  <c r="AL20" i="2"/>
  <c r="AL29" i="2"/>
  <c r="AL11" i="2"/>
  <c r="AL30" i="2"/>
  <c r="AL24" i="2"/>
  <c r="AL16" i="2"/>
  <c r="AL10" i="2"/>
  <c r="AL25" i="2"/>
  <c r="AL28" i="2"/>
  <c r="AL27" i="2"/>
  <c r="I27" i="2"/>
  <c r="I28" i="2"/>
  <c r="I30" i="2"/>
  <c r="I8" i="2"/>
  <c r="I13" i="2"/>
  <c r="I24" i="2"/>
  <c r="I20" i="2"/>
  <c r="I21" i="2"/>
  <c r="I36" i="2"/>
  <c r="I38" i="2"/>
  <c r="I16" i="2"/>
  <c r="I11" i="2"/>
  <c r="I15" i="2"/>
  <c r="I22" i="2"/>
  <c r="I10" i="2"/>
  <c r="I35" i="2"/>
  <c r="I37" i="2"/>
  <c r="I23" i="2"/>
  <c r="I32" i="2"/>
  <c r="I14" i="2"/>
  <c r="I18" i="2"/>
  <c r="I29" i="2"/>
  <c r="I33" i="2"/>
  <c r="I31" i="2"/>
  <c r="I17" i="2"/>
  <c r="I34" i="2"/>
  <c r="I9" i="2"/>
  <c r="I19" i="2"/>
  <c r="I26" i="2"/>
  <c r="I25" i="2"/>
  <c r="I6" i="2"/>
  <c r="I39" i="2"/>
  <c r="I12" i="2"/>
  <c r="I7" i="2"/>
  <c r="Y7" i="2" l="1"/>
  <c r="Y12" i="2"/>
  <c r="Y39" i="2"/>
  <c r="Y6" i="2"/>
  <c r="Y25" i="2"/>
  <c r="Y26" i="2"/>
  <c r="Y19" i="2"/>
  <c r="Y9" i="2"/>
  <c r="Y34" i="2"/>
  <c r="Y17" i="2"/>
  <c r="Y31" i="2"/>
  <c r="Y33" i="2"/>
  <c r="Y29" i="2"/>
  <c r="Y18" i="2"/>
  <c r="Y14" i="2"/>
  <c r="Y32" i="2"/>
  <c r="Y23" i="2"/>
  <c r="Y37" i="2"/>
  <c r="Y35" i="2"/>
  <c r="Y10" i="2"/>
  <c r="Y22" i="2"/>
  <c r="Y15" i="2"/>
  <c r="Y11" i="2"/>
  <c r="Y16" i="2"/>
  <c r="Y38" i="2"/>
  <c r="Y36" i="2"/>
  <c r="Y21" i="2"/>
  <c r="Y20" i="2"/>
  <c r="Y24" i="2"/>
  <c r="Y13" i="2"/>
  <c r="Y8" i="2"/>
  <c r="Y30" i="2"/>
  <c r="Y28" i="2"/>
  <c r="Y27" i="2"/>
  <c r="Z5" i="2"/>
  <c r="AK5" i="2" s="1"/>
  <c r="Y5" i="2"/>
  <c r="AJ5" i="2" s="1"/>
  <c r="J7" i="2"/>
  <c r="J30" i="2"/>
  <c r="J35" i="2"/>
  <c r="J21" i="2"/>
  <c r="J32" i="2"/>
  <c r="J37" i="2"/>
  <c r="J22" i="2"/>
  <c r="J10" i="2"/>
  <c r="J11" i="2"/>
  <c r="J17" i="2"/>
  <c r="J12" i="2"/>
  <c r="J46" i="2"/>
  <c r="J25" i="2"/>
  <c r="J23" i="2"/>
  <c r="J19" i="2"/>
  <c r="J26" i="2"/>
  <c r="J18" i="2"/>
  <c r="J28" i="2"/>
  <c r="J13" i="2"/>
  <c r="J44" i="2"/>
  <c r="J29" i="2"/>
  <c r="J45" i="2"/>
  <c r="J14" i="2"/>
  <c r="J34" i="2"/>
  <c r="J6" i="2"/>
  <c r="J39" i="2"/>
  <c r="J27" i="2"/>
  <c r="J9" i="2"/>
  <c r="J20" i="2"/>
  <c r="J38" i="2"/>
  <c r="J24" i="2"/>
  <c r="J8" i="2"/>
  <c r="J31" i="2"/>
  <c r="J16" i="2"/>
  <c r="J33" i="2"/>
  <c r="J15" i="2"/>
  <c r="J36" i="2"/>
  <c r="AJ24" i="2" l="1"/>
  <c r="AJ28" i="2"/>
  <c r="AJ38" i="2"/>
  <c r="AJ23" i="2"/>
  <c r="AJ34" i="2"/>
  <c r="AJ7" i="2"/>
  <c r="AJ30" i="2"/>
  <c r="AJ16" i="2"/>
  <c r="AJ32" i="2"/>
  <c r="AJ9" i="2"/>
  <c r="AJ8" i="2"/>
  <c r="AJ11" i="2"/>
  <c r="AJ14" i="2"/>
  <c r="AJ19" i="2"/>
  <c r="AJ13" i="2"/>
  <c r="AJ15" i="2"/>
  <c r="AJ18" i="2"/>
  <c r="AJ26" i="2"/>
  <c r="AJ22" i="2"/>
  <c r="AJ29" i="2"/>
  <c r="AJ25" i="2"/>
  <c r="AJ20" i="2"/>
  <c r="AJ10" i="2"/>
  <c r="AJ33" i="2"/>
  <c r="AJ6" i="2"/>
  <c r="AJ21" i="2"/>
  <c r="AJ35" i="2"/>
  <c r="AJ31" i="2"/>
  <c r="AJ39" i="2"/>
  <c r="AJ27" i="2"/>
  <c r="AJ36" i="2"/>
  <c r="AJ37" i="2"/>
  <c r="AJ17" i="2"/>
  <c r="AJ12" i="2"/>
  <c r="Z36" i="2"/>
  <c r="Z15" i="2"/>
  <c r="Z33" i="2"/>
  <c r="Z16" i="2"/>
  <c r="Z31" i="2"/>
  <c r="Z8" i="2"/>
  <c r="Z24" i="2"/>
  <c r="Z38" i="2"/>
  <c r="Z20" i="2"/>
  <c r="Z9" i="2"/>
  <c r="Z27" i="2"/>
  <c r="Z39" i="2"/>
  <c r="Z6" i="2"/>
  <c r="Z34" i="2"/>
  <c r="Z14" i="2"/>
  <c r="Z45" i="2"/>
  <c r="Z29" i="2"/>
  <c r="Z44" i="2"/>
  <c r="Z13" i="2"/>
  <c r="Z28" i="2"/>
  <c r="Z18" i="2"/>
  <c r="Z26" i="2"/>
  <c r="Z19" i="2"/>
  <c r="Z23" i="2"/>
  <c r="Z25" i="2"/>
  <c r="Z46" i="2"/>
  <c r="Z12" i="2"/>
  <c r="Z17" i="2"/>
  <c r="Z11" i="2"/>
  <c r="Z10" i="2"/>
  <c r="Z22" i="2"/>
  <c r="Z37" i="2"/>
  <c r="Z32" i="2"/>
  <c r="Z21" i="2"/>
  <c r="Z35" i="2"/>
  <c r="Z30" i="2"/>
  <c r="Z7" i="2"/>
  <c r="AC5" i="2"/>
  <c r="AN5" i="2" s="1"/>
  <c r="AE5" i="2"/>
  <c r="AP5" i="2" s="1"/>
  <c r="AF5" i="2"/>
  <c r="AQ5" i="2" s="1"/>
  <c r="V5" i="2"/>
  <c r="AG5" i="2" s="1"/>
  <c r="S11" i="2"/>
  <c r="R12" i="2"/>
  <c r="S39" i="2"/>
  <c r="U28" i="2"/>
  <c r="C13" i="2"/>
  <c r="U7" i="2"/>
  <c r="R7" i="2"/>
  <c r="R27" i="2"/>
  <c r="C25" i="2"/>
  <c r="S29" i="2"/>
  <c r="U36" i="2"/>
  <c r="T27" i="2"/>
  <c r="C30" i="2"/>
  <c r="U12" i="2"/>
  <c r="U35" i="2"/>
  <c r="I44" i="2"/>
  <c r="T16" i="2"/>
  <c r="C34" i="2"/>
  <c r="I45" i="2"/>
  <c r="T32" i="2"/>
  <c r="T15" i="2"/>
  <c r="T7" i="2"/>
  <c r="U21" i="2"/>
  <c r="C8" i="2"/>
  <c r="U45" i="2"/>
  <c r="R19" i="2"/>
  <c r="R24" i="2"/>
  <c r="C29" i="2"/>
  <c r="T45" i="2"/>
  <c r="S44" i="2"/>
  <c r="R37" i="2"/>
  <c r="T35" i="2"/>
  <c r="R22" i="2"/>
  <c r="R28" i="2"/>
  <c r="R11" i="2"/>
  <c r="S25" i="2"/>
  <c r="C23" i="2"/>
  <c r="T9" i="2"/>
  <c r="U46" i="2"/>
  <c r="R31" i="2"/>
  <c r="U11" i="2"/>
  <c r="T29" i="2"/>
  <c r="R25" i="2"/>
  <c r="C16" i="2"/>
  <c r="R33" i="2"/>
  <c r="R30" i="2"/>
  <c r="D45" i="2"/>
  <c r="R16" i="2"/>
  <c r="T14" i="2"/>
  <c r="R9" i="2"/>
  <c r="T46" i="2"/>
  <c r="U30" i="2"/>
  <c r="R34" i="2"/>
  <c r="U29" i="2"/>
  <c r="C7" i="2"/>
  <c r="T12" i="2"/>
  <c r="S37" i="2"/>
  <c r="T24" i="2"/>
  <c r="C33" i="2"/>
  <c r="R20" i="2"/>
  <c r="C17" i="2"/>
  <c r="U38" i="2"/>
  <c r="S15" i="2"/>
  <c r="T37" i="2"/>
  <c r="T26" i="2"/>
  <c r="R17" i="2"/>
  <c r="U44" i="2"/>
  <c r="C32" i="2"/>
  <c r="S17" i="2"/>
  <c r="C24" i="2"/>
  <c r="C22" i="2"/>
  <c r="U16" i="2"/>
  <c r="C12" i="2"/>
  <c r="C26" i="2"/>
  <c r="R18" i="2"/>
  <c r="C14" i="2"/>
  <c r="R6" i="2"/>
  <c r="U26" i="2"/>
  <c r="T18" i="2"/>
  <c r="R46" i="2"/>
  <c r="U10" i="2"/>
  <c r="S32" i="2"/>
  <c r="S27" i="2"/>
  <c r="I46" i="2"/>
  <c r="S31" i="2"/>
  <c r="C28" i="2"/>
  <c r="U6" i="2"/>
  <c r="C31" i="2"/>
  <c r="S13" i="2"/>
  <c r="D46" i="2"/>
  <c r="U33" i="2"/>
  <c r="T38" i="2"/>
  <c r="U13" i="2"/>
  <c r="S8" i="2"/>
  <c r="T44" i="2"/>
  <c r="C9" i="2"/>
  <c r="R26" i="2"/>
  <c r="T34" i="2"/>
  <c r="S19" i="2"/>
  <c r="C46" i="2"/>
  <c r="R45" i="2"/>
  <c r="T8" i="2"/>
  <c r="C11" i="2"/>
  <c r="R38" i="2"/>
  <c r="U34" i="2"/>
  <c r="C44" i="2"/>
  <c r="R23" i="2"/>
  <c r="C38" i="2"/>
  <c r="S45" i="2"/>
  <c r="T13" i="2"/>
  <c r="C18" i="2"/>
  <c r="R10" i="2"/>
  <c r="U15" i="2"/>
  <c r="T36" i="2"/>
  <c r="R36" i="2"/>
  <c r="S12" i="2"/>
  <c r="D44" i="2"/>
  <c r="T6" i="2"/>
  <c r="S46" i="2"/>
  <c r="U14" i="2"/>
  <c r="U31" i="2"/>
  <c r="C6" i="2"/>
  <c r="R14" i="2"/>
  <c r="R29" i="2"/>
  <c r="U8" i="2"/>
  <c r="U32" i="2"/>
  <c r="U9" i="2"/>
  <c r="C35" i="2"/>
  <c r="U27" i="2"/>
  <c r="C20" i="2"/>
  <c r="C45" i="2"/>
  <c r="S22" i="2"/>
  <c r="R44" i="2"/>
  <c r="R39" i="2"/>
  <c r="T25" i="2"/>
  <c r="U19" i="2"/>
  <c r="T23" i="2"/>
  <c r="R21" i="2"/>
  <c r="T17" i="2"/>
  <c r="C10" i="2"/>
  <c r="C27" i="2"/>
  <c r="S34" i="2"/>
  <c r="S7" i="2"/>
  <c r="S23" i="2"/>
  <c r="C21" i="2"/>
  <c r="U18" i="2"/>
  <c r="S9" i="2"/>
  <c r="U23" i="2"/>
  <c r="S14" i="2"/>
  <c r="T10" i="2"/>
  <c r="C36" i="2"/>
  <c r="S26" i="2"/>
  <c r="C39" i="2"/>
  <c r="S20" i="2"/>
  <c r="U22" i="2"/>
  <c r="T28" i="2"/>
  <c r="R32" i="2"/>
  <c r="R8" i="2"/>
  <c r="S35" i="2"/>
  <c r="R13" i="2"/>
  <c r="U25" i="2"/>
  <c r="S36" i="2"/>
  <c r="R15" i="2"/>
  <c r="S30" i="2"/>
  <c r="T19" i="2"/>
  <c r="S24" i="2"/>
  <c r="C19" i="2"/>
  <c r="S6" i="2"/>
  <c r="T39" i="2"/>
  <c r="T11" i="2"/>
  <c r="T21" i="2"/>
  <c r="U37" i="2"/>
  <c r="T20" i="2"/>
  <c r="U17" i="2"/>
  <c r="C37" i="2"/>
  <c r="S16" i="2"/>
  <c r="C15" i="2"/>
  <c r="U24" i="2"/>
  <c r="S28" i="2"/>
  <c r="S33" i="2"/>
  <c r="R35" i="2"/>
  <c r="S18" i="2"/>
  <c r="U39" i="2"/>
  <c r="S21" i="2"/>
  <c r="T30" i="2"/>
  <c r="T31" i="2"/>
  <c r="U20" i="2"/>
  <c r="S10" i="2"/>
  <c r="T22" i="2"/>
  <c r="S38" i="2"/>
  <c r="T33" i="2"/>
  <c r="AK37" i="2" l="1"/>
  <c r="AK23" i="2"/>
  <c r="AK38" i="2"/>
  <c r="AK14" i="2"/>
  <c r="AK32" i="2"/>
  <c r="AK25" i="2"/>
  <c r="AK29" i="2"/>
  <c r="AK20" i="2"/>
  <c r="AK36" i="2"/>
  <c r="AK8" i="2"/>
  <c r="AK19" i="2"/>
  <c r="AK24" i="2"/>
  <c r="AK26" i="2"/>
  <c r="AK34" i="2"/>
  <c r="AK7" i="2"/>
  <c r="AK18" i="2"/>
  <c r="AK6" i="2"/>
  <c r="AK31" i="2"/>
  <c r="AK10" i="2"/>
  <c r="AK11" i="2"/>
  <c r="AK30" i="2"/>
  <c r="AK17" i="2"/>
  <c r="AK28" i="2"/>
  <c r="AK39" i="2"/>
  <c r="AK16" i="2"/>
  <c r="AK22" i="2"/>
  <c r="AK35" i="2"/>
  <c r="AK12" i="2"/>
  <c r="AK13" i="2"/>
  <c r="AK27" i="2"/>
  <c r="AK33" i="2"/>
  <c r="AK21" i="2"/>
  <c r="AK9" i="2"/>
  <c r="AK15" i="2"/>
  <c r="AE33" i="2"/>
  <c r="AC38" i="2"/>
  <c r="AE22" i="2"/>
  <c r="AC10" i="2"/>
  <c r="AF20" i="2"/>
  <c r="AE31" i="2"/>
  <c r="AE30" i="2"/>
  <c r="AC21" i="2"/>
  <c r="AF39" i="2"/>
  <c r="AC18" i="2"/>
  <c r="AB35" i="2"/>
  <c r="AC33" i="2"/>
  <c r="AC28" i="2"/>
  <c r="AF24" i="2"/>
  <c r="AC16" i="2"/>
  <c r="AF17" i="2"/>
  <c r="AE20" i="2"/>
  <c r="AF37" i="2"/>
  <c r="AE21" i="2"/>
  <c r="AE11" i="2"/>
  <c r="AE39" i="2"/>
  <c r="AC6" i="2"/>
  <c r="AC24" i="2"/>
  <c r="AE19" i="2"/>
  <c r="AC30" i="2"/>
  <c r="AB15" i="2"/>
  <c r="AC36" i="2"/>
  <c r="AF25" i="2"/>
  <c r="AB13" i="2"/>
  <c r="AC35" i="2"/>
  <c r="AB8" i="2"/>
  <c r="AB32" i="2"/>
  <c r="AE28" i="2"/>
  <c r="AF22" i="2"/>
  <c r="AC20" i="2"/>
  <c r="AC26" i="2"/>
  <c r="AE10" i="2"/>
  <c r="AC14" i="2"/>
  <c r="AF23" i="2"/>
  <c r="AC9" i="2"/>
  <c r="AF18" i="2"/>
  <c r="AC23" i="2"/>
  <c r="AC7" i="2"/>
  <c r="AC34" i="2"/>
  <c r="AE17" i="2"/>
  <c r="AB21" i="2"/>
  <c r="AE23" i="2"/>
  <c r="AF19" i="2"/>
  <c r="AE25" i="2"/>
  <c r="AB39" i="2"/>
  <c r="AB44" i="2"/>
  <c r="AC22" i="2"/>
  <c r="AF27" i="2"/>
  <c r="AF9" i="2"/>
  <c r="AF32" i="2"/>
  <c r="AF8" i="2"/>
  <c r="AB29" i="2"/>
  <c r="AB14" i="2"/>
  <c r="AF31" i="2"/>
  <c r="AF14" i="2"/>
  <c r="AC46" i="2"/>
  <c r="AE6" i="2"/>
  <c r="W44" i="2"/>
  <c r="AC12" i="2"/>
  <c r="AB36" i="2"/>
  <c r="AE36" i="2"/>
  <c r="AF15" i="2"/>
  <c r="AB10" i="2"/>
  <c r="AE13" i="2"/>
  <c r="AC45" i="2"/>
  <c r="AB23" i="2"/>
  <c r="AF34" i="2"/>
  <c r="AB38" i="2"/>
  <c r="AE8" i="2"/>
  <c r="AB45" i="2"/>
  <c r="AC19" i="2"/>
  <c r="AE34" i="2"/>
  <c r="AB26" i="2"/>
  <c r="AE44" i="2"/>
  <c r="AC8" i="2"/>
  <c r="AF13" i="2"/>
  <c r="AE38" i="2"/>
  <c r="AF33" i="2"/>
  <c r="W46" i="2"/>
  <c r="AC13" i="2"/>
  <c r="AF6" i="2"/>
  <c r="AC31" i="2"/>
  <c r="Y46" i="2"/>
  <c r="AC27" i="2"/>
  <c r="AC32" i="2"/>
  <c r="AF10" i="2"/>
  <c r="AB46" i="2"/>
  <c r="AE18" i="2"/>
  <c r="AF26" i="2"/>
  <c r="AB6" i="2"/>
  <c r="AB18" i="2"/>
  <c r="AF16" i="2"/>
  <c r="AC17" i="2"/>
  <c r="AF44" i="2"/>
  <c r="AB17" i="2"/>
  <c r="AE26" i="2"/>
  <c r="AE37" i="2"/>
  <c r="AC15" i="2"/>
  <c r="AF38" i="2"/>
  <c r="AB20" i="2"/>
  <c r="AE24" i="2"/>
  <c r="AC37" i="2"/>
  <c r="AE12" i="2"/>
  <c r="AF29" i="2"/>
  <c r="AB34" i="2"/>
  <c r="AF30" i="2"/>
  <c r="AE46" i="2"/>
  <c r="AB9" i="2"/>
  <c r="AE14" i="2"/>
  <c r="AB16" i="2"/>
  <c r="W45" i="2"/>
  <c r="AB30" i="2"/>
  <c r="AB33" i="2"/>
  <c r="AB25" i="2"/>
  <c r="AE29" i="2"/>
  <c r="AF11" i="2"/>
  <c r="AB31" i="2"/>
  <c r="AF46" i="2"/>
  <c r="AE9" i="2"/>
  <c r="AC25" i="2"/>
  <c r="AB11" i="2"/>
  <c r="AB28" i="2"/>
  <c r="AB22" i="2"/>
  <c r="AE35" i="2"/>
  <c r="AB37" i="2"/>
  <c r="AC44" i="2"/>
  <c r="AE45" i="2"/>
  <c r="AB24" i="2"/>
  <c r="AB19" i="2"/>
  <c r="AF45" i="2"/>
  <c r="AF21" i="2"/>
  <c r="AE7" i="2"/>
  <c r="AE15" i="2"/>
  <c r="AE32" i="2"/>
  <c r="Y45" i="2"/>
  <c r="AE16" i="2"/>
  <c r="Y44" i="2"/>
  <c r="AF35" i="2"/>
  <c r="AF12" i="2"/>
  <c r="AE27" i="2"/>
  <c r="AF36" i="2"/>
  <c r="AC29" i="2"/>
  <c r="AB27" i="2"/>
  <c r="AB7" i="2"/>
  <c r="AF7" i="2"/>
  <c r="AF28" i="2"/>
  <c r="AC39" i="2"/>
  <c r="AB12" i="2"/>
  <c r="AC11" i="2"/>
  <c r="V15" i="2"/>
  <c r="V37" i="2"/>
  <c r="V19" i="2"/>
  <c r="V39" i="2"/>
  <c r="V36" i="2"/>
  <c r="V21" i="2"/>
  <c r="V27" i="2"/>
  <c r="V10" i="2"/>
  <c r="V45" i="2"/>
  <c r="V20" i="2"/>
  <c r="V35" i="2"/>
  <c r="V6" i="2"/>
  <c r="V18" i="2"/>
  <c r="V38" i="2"/>
  <c r="V44" i="2"/>
  <c r="V11" i="2"/>
  <c r="V46" i="2"/>
  <c r="V9" i="2"/>
  <c r="V31" i="2"/>
  <c r="V28" i="2"/>
  <c r="V14" i="2"/>
  <c r="V26" i="2"/>
  <c r="V12" i="2"/>
  <c r="V22" i="2"/>
  <c r="V24" i="2"/>
  <c r="V32" i="2"/>
  <c r="V17" i="2"/>
  <c r="V33" i="2"/>
  <c r="V7" i="2"/>
  <c r="V16" i="2"/>
  <c r="V23" i="2"/>
  <c r="V29" i="2"/>
  <c r="V8" i="2"/>
  <c r="V34" i="2"/>
  <c r="V30" i="2"/>
  <c r="V25" i="2"/>
  <c r="V13" i="2"/>
  <c r="AS48" i="2"/>
  <c r="AS49" i="2"/>
  <c r="AS47" i="2"/>
  <c r="G44" i="2"/>
  <c r="X44" i="2" s="1"/>
  <c r="G46" i="2"/>
  <c r="G45" i="2"/>
  <c r="X45" i="2" s="1"/>
  <c r="H44" i="2"/>
  <c r="AD44" i="2" s="1"/>
  <c r="H46" i="2"/>
  <c r="AD46" i="2" s="1"/>
  <c r="H45" i="2"/>
  <c r="AD45" i="2" s="1"/>
  <c r="AM12" i="2" l="1"/>
  <c r="AP27" i="2"/>
  <c r="AP7" i="2"/>
  <c r="AQ11" i="2"/>
  <c r="AG23" i="2"/>
  <c r="AG12" i="2"/>
  <c r="AG27" i="2"/>
  <c r="AP35" i="2"/>
  <c r="AQ16" i="2"/>
  <c r="AN27" i="2"/>
  <c r="AP25" i="2"/>
  <c r="AP20" i="2"/>
  <c r="AP33" i="2"/>
  <c r="AG21" i="2"/>
  <c r="AQ38" i="2"/>
  <c r="AQ19" i="2"/>
  <c r="AG13" i="2"/>
  <c r="AG7" i="2"/>
  <c r="AG14" i="2"/>
  <c r="AG18" i="2"/>
  <c r="AG36" i="2"/>
  <c r="AQ28" i="2"/>
  <c r="AQ35" i="2"/>
  <c r="AM28" i="2"/>
  <c r="AM25" i="2"/>
  <c r="AQ30" i="2"/>
  <c r="AN15" i="2"/>
  <c r="AM6" i="2"/>
  <c r="AN31" i="2"/>
  <c r="AM23" i="2"/>
  <c r="AQ32" i="2"/>
  <c r="AP23" i="2"/>
  <c r="AQ23" i="2"/>
  <c r="AM8" i="2"/>
  <c r="AN24" i="2"/>
  <c r="AN16" i="2"/>
  <c r="AP30" i="2"/>
  <c r="AM29" i="2"/>
  <c r="AG38" i="2"/>
  <c r="AQ21" i="2"/>
  <c r="AQ8" i="2"/>
  <c r="AG25" i="2"/>
  <c r="AG33" i="2"/>
  <c r="AG28" i="2"/>
  <c r="AG6" i="2"/>
  <c r="AG39" i="2"/>
  <c r="AQ7" i="2"/>
  <c r="AM19" i="2"/>
  <c r="AM11" i="2"/>
  <c r="AM33" i="2"/>
  <c r="AM34" i="2"/>
  <c r="AP37" i="2"/>
  <c r="AQ26" i="2"/>
  <c r="AQ6" i="2"/>
  <c r="AM26" i="2"/>
  <c r="AP6" i="2"/>
  <c r="AQ9" i="2"/>
  <c r="AM21" i="2"/>
  <c r="AN14" i="2"/>
  <c r="AN35" i="2"/>
  <c r="AN6" i="2"/>
  <c r="AQ24" i="2"/>
  <c r="AP31" i="2"/>
  <c r="AM20" i="2"/>
  <c r="AM36" i="2"/>
  <c r="AP28" i="2"/>
  <c r="AG16" i="2"/>
  <c r="AQ12" i="2"/>
  <c r="AP29" i="2"/>
  <c r="AQ34" i="2"/>
  <c r="AN9" i="2"/>
  <c r="AP19" i="2"/>
  <c r="AN21" i="2"/>
  <c r="AG30" i="2"/>
  <c r="AG17" i="2"/>
  <c r="AG31" i="2"/>
  <c r="AG35" i="2"/>
  <c r="AG19" i="2"/>
  <c r="AM7" i="2"/>
  <c r="AP16" i="2"/>
  <c r="AM24" i="2"/>
  <c r="AN25" i="2"/>
  <c r="AM30" i="2"/>
  <c r="AQ29" i="2"/>
  <c r="AP26" i="2"/>
  <c r="AP18" i="2"/>
  <c r="AN13" i="2"/>
  <c r="AP34" i="2"/>
  <c r="AP13" i="2"/>
  <c r="AQ27" i="2"/>
  <c r="AP17" i="2"/>
  <c r="AP10" i="2"/>
  <c r="AM13" i="2"/>
  <c r="AP39" i="2"/>
  <c r="AN28" i="2"/>
  <c r="AQ20" i="2"/>
  <c r="AM9" i="2"/>
  <c r="AQ13" i="2"/>
  <c r="AQ18" i="2"/>
  <c r="AG26" i="2"/>
  <c r="AM22" i="2"/>
  <c r="AM18" i="2"/>
  <c r="AN12" i="2"/>
  <c r="AS12" i="2" s="1"/>
  <c r="AM32" i="2"/>
  <c r="AQ17" i="2"/>
  <c r="AG34" i="2"/>
  <c r="AG32" i="2"/>
  <c r="AG9" i="2"/>
  <c r="AG20" i="2"/>
  <c r="AG37" i="2"/>
  <c r="AM27" i="2"/>
  <c r="AP9" i="2"/>
  <c r="AP12" i="2"/>
  <c r="AM17" i="2"/>
  <c r="AN19" i="2"/>
  <c r="AM10" i="2"/>
  <c r="AQ14" i="2"/>
  <c r="AN22" i="2"/>
  <c r="AN34" i="2"/>
  <c r="AN26" i="2"/>
  <c r="AQ25" i="2"/>
  <c r="AP11" i="2"/>
  <c r="AN33" i="2"/>
  <c r="AN10" i="2"/>
  <c r="AM38" i="2"/>
  <c r="AQ39" i="2"/>
  <c r="AS44" i="2"/>
  <c r="AG24" i="2"/>
  <c r="AS45" i="2"/>
  <c r="AG15" i="2"/>
  <c r="AN29" i="2"/>
  <c r="AP32" i="2"/>
  <c r="AM16" i="2"/>
  <c r="AN37" i="2"/>
  <c r="AQ10" i="2"/>
  <c r="AQ33" i="2"/>
  <c r="AQ15" i="2"/>
  <c r="AQ31" i="2"/>
  <c r="AN7" i="2"/>
  <c r="AN20" i="2"/>
  <c r="AN36" i="2"/>
  <c r="AP21" i="2"/>
  <c r="AM35" i="2"/>
  <c r="AP22" i="2"/>
  <c r="AN30" i="2"/>
  <c r="AN39" i="2"/>
  <c r="AN8" i="2"/>
  <c r="AG8" i="2"/>
  <c r="AG29" i="2"/>
  <c r="AG22" i="2"/>
  <c r="AG11" i="2"/>
  <c r="AS11" i="2" s="1"/>
  <c r="AG10" i="2"/>
  <c r="AN11" i="2"/>
  <c r="AQ36" i="2"/>
  <c r="AP15" i="2"/>
  <c r="AM37" i="2"/>
  <c r="AM31" i="2"/>
  <c r="AP14" i="2"/>
  <c r="AP24" i="2"/>
  <c r="AN17" i="2"/>
  <c r="AN32" i="2"/>
  <c r="AP38" i="2"/>
  <c r="AP8" i="2"/>
  <c r="AP36" i="2"/>
  <c r="AM14" i="2"/>
  <c r="AM39" i="2"/>
  <c r="AN23" i="2"/>
  <c r="AQ22" i="2"/>
  <c r="AM15" i="2"/>
  <c r="AQ37" i="2"/>
  <c r="AN18" i="2"/>
  <c r="AN38" i="2"/>
  <c r="X46" i="2"/>
  <c r="AS46" i="2" s="1"/>
  <c r="AS8" i="2" l="1"/>
  <c r="AS22" i="2"/>
  <c r="AS23" i="2"/>
  <c r="AS9" i="2"/>
  <c r="AS26" i="2"/>
  <c r="AS34" i="2"/>
  <c r="AS31" i="2"/>
  <c r="AS28" i="2"/>
  <c r="AS18" i="2"/>
  <c r="AS32" i="2"/>
  <c r="AS17" i="2"/>
  <c r="AS16" i="2"/>
  <c r="AS33" i="2"/>
  <c r="AS14" i="2"/>
  <c r="AS15" i="2"/>
  <c r="AS30" i="2"/>
  <c r="AS25" i="2"/>
  <c r="AS7" i="2"/>
  <c r="AS13" i="2"/>
  <c r="AS10" i="2"/>
  <c r="AS24" i="2"/>
  <c r="AS38" i="2"/>
  <c r="AS37" i="2"/>
  <c r="AS19" i="2"/>
  <c r="AS39" i="2"/>
  <c r="AS21" i="2"/>
  <c r="AS27" i="2"/>
  <c r="AS29" i="2"/>
  <c r="AS20" i="2"/>
  <c r="AS35" i="2"/>
  <c r="AS6" i="2"/>
  <c r="AS36" i="2"/>
  <c r="AR44" i="2" l="1"/>
  <c r="AT44" i="2" s="1"/>
  <c r="AU1" i="2"/>
  <c r="AU2" i="2" s="1"/>
  <c r="AR16" i="2"/>
  <c r="AR25" i="2"/>
  <c r="AR46" i="2"/>
  <c r="AT46" i="2" s="1"/>
  <c r="AR33" i="2"/>
  <c r="AR37" i="2"/>
  <c r="AR31" i="2"/>
  <c r="AR34" i="2"/>
  <c r="AR36" i="2"/>
  <c r="AR13" i="2"/>
  <c r="AR6" i="2"/>
  <c r="AR22" i="2"/>
  <c r="AR12" i="2"/>
  <c r="AR35" i="2"/>
  <c r="AR38" i="2"/>
  <c r="AR18" i="2"/>
  <c r="AR7" i="2"/>
  <c r="AR28" i="2"/>
  <c r="AR20" i="2"/>
  <c r="AR11" i="2"/>
  <c r="AR15" i="2"/>
  <c r="AR45" i="2"/>
  <c r="AT45" i="2" s="1"/>
  <c r="AR21" i="2"/>
  <c r="AR17" i="2"/>
  <c r="AR24" i="2"/>
  <c r="AR32" i="2"/>
  <c r="AR9" i="2"/>
  <c r="AR39" i="2"/>
  <c r="AR23" i="2"/>
  <c r="AR29" i="2"/>
  <c r="AR30" i="2"/>
  <c r="AR26" i="2"/>
  <c r="AR10" i="2"/>
  <c r="AR14" i="2"/>
  <c r="AR8" i="2"/>
  <c r="AR19" i="2"/>
  <c r="AR27" i="2"/>
  <c r="AT17" i="2" l="1"/>
  <c r="AT18" i="2"/>
  <c r="AT30" i="2"/>
  <c r="AT21" i="2"/>
  <c r="AT34" i="2"/>
  <c r="AT27" i="2"/>
  <c r="AT23" i="2"/>
  <c r="AT15" i="2"/>
  <c r="AT35" i="2"/>
  <c r="AT37" i="2"/>
  <c r="AT19" i="2"/>
  <c r="AT39" i="2"/>
  <c r="AT11" i="2"/>
  <c r="AT12" i="2"/>
  <c r="AT33" i="2"/>
  <c r="AT26" i="2"/>
  <c r="AT38" i="2"/>
  <c r="AT20" i="2"/>
  <c r="AT22" i="2"/>
  <c r="AT29" i="2"/>
  <c r="AT8" i="2"/>
  <c r="AT14" i="2"/>
  <c r="AT32" i="2"/>
  <c r="AT28" i="2"/>
  <c r="AT6" i="2"/>
  <c r="AT25" i="2"/>
  <c r="AT31" i="2"/>
  <c r="AT9" i="2"/>
  <c r="AT10" i="2"/>
  <c r="AT24" i="2"/>
  <c r="AT7" i="2"/>
  <c r="AT13" i="2"/>
  <c r="AT16" i="2"/>
  <c r="AT36" i="2"/>
  <c r="AU4" i="2" l="1"/>
</calcChain>
</file>

<file path=xl/sharedStrings.xml><?xml version="1.0" encoding="utf-8"?>
<sst xmlns="http://schemas.openxmlformats.org/spreadsheetml/2006/main" count="133" uniqueCount="107">
  <si>
    <t>Ticker</t>
  </si>
  <si>
    <t>Name</t>
  </si>
  <si>
    <t>BA UN Equity</t>
  </si>
  <si>
    <t>Boeing Co/The</t>
  </si>
  <si>
    <t>UTX UN Equity</t>
  </si>
  <si>
    <t>United Technologies Corp</t>
  </si>
  <si>
    <t>GD UN Equity</t>
  </si>
  <si>
    <t>General Dynamics Corp</t>
  </si>
  <si>
    <t>HRS UN Equity</t>
  </si>
  <si>
    <t>Harris Corp</t>
  </si>
  <si>
    <t>NOC UN Equity</t>
  </si>
  <si>
    <t>Northrop Grumman Corp</t>
  </si>
  <si>
    <t>RTN UN Equity</t>
  </si>
  <si>
    <t>Raytheon Co</t>
  </si>
  <si>
    <t>TXT UN Equity</t>
  </si>
  <si>
    <t>Textron Inc</t>
  </si>
  <si>
    <t>LMT UN Equity</t>
  </si>
  <si>
    <t>Lockheed Martin Corp</t>
  </si>
  <si>
    <t>LLL UN Equity</t>
  </si>
  <si>
    <t>L3 Technologies Inc</t>
  </si>
  <si>
    <t>COL UN Equity</t>
  </si>
  <si>
    <t>Rockwell Collins Inc</t>
  </si>
  <si>
    <t>CUB UN Equity</t>
  </si>
  <si>
    <t>Cubic Corp</t>
  </si>
  <si>
    <t>HXL UN Equity</t>
  </si>
  <si>
    <t>Hexcel Corp</t>
  </si>
  <si>
    <t>SPA UN Equity</t>
  </si>
  <si>
    <t>Sparton Corp</t>
  </si>
  <si>
    <t>DCO UN Equity</t>
  </si>
  <si>
    <t>Ducommun Inc</t>
  </si>
  <si>
    <t>HEI UN Equity</t>
  </si>
  <si>
    <t>HEICO Corp</t>
  </si>
  <si>
    <t>KLXI UW Equity</t>
  </si>
  <si>
    <t>KLX Inc</t>
  </si>
  <si>
    <t>EGL UN Equity</t>
  </si>
  <si>
    <t>Engility Holdings Inc</t>
  </si>
  <si>
    <t>MAXR UN Equity</t>
  </si>
  <si>
    <t>Maxar Technologies Ltd</t>
  </si>
  <si>
    <t>AIR UN Equity</t>
  </si>
  <si>
    <t>AAR Corp</t>
  </si>
  <si>
    <t>KTOS UW Equity</t>
  </si>
  <si>
    <t>Kratos Defense &amp; Security Solutions Inc</t>
  </si>
  <si>
    <t>AAXN UW Equity</t>
  </si>
  <si>
    <t>Axon Enterprise Inc</t>
  </si>
  <si>
    <t>BWXT UN Equity</t>
  </si>
  <si>
    <t>BWX Technologies Inc</t>
  </si>
  <si>
    <t>HII UN Equity</t>
  </si>
  <si>
    <t>Huntington Ingalls Industries Inc</t>
  </si>
  <si>
    <t>VEC UN Equity</t>
  </si>
  <si>
    <t>Vectrus Inc</t>
  </si>
  <si>
    <t>TDG UN Equity</t>
  </si>
  <si>
    <t>TransDigm Group Inc</t>
  </si>
  <si>
    <t>SPR UN Equity</t>
  </si>
  <si>
    <t>Spirit AeroSystems Holdings Inc</t>
  </si>
  <si>
    <t>ARNC UN Equity</t>
  </si>
  <si>
    <t>Arconic Inc</t>
  </si>
  <si>
    <t>CW UN Equity</t>
  </si>
  <si>
    <t>Curtiss-Wright Corp</t>
  </si>
  <si>
    <t>ESL UN Equity</t>
  </si>
  <si>
    <t>Esterline Technologies Corp</t>
  </si>
  <si>
    <t>AJRD UN Equity</t>
  </si>
  <si>
    <t>Aerojet Rocketdyne Holdings Inc</t>
  </si>
  <si>
    <t>NPK UN Equity</t>
  </si>
  <si>
    <t>National Presto Industries Inc</t>
  </si>
  <si>
    <t>KEYW UW Equity</t>
  </si>
  <si>
    <t>KeyW Holding Corp/The</t>
  </si>
  <si>
    <t>WAIR UN Equity</t>
  </si>
  <si>
    <t>Wesco Aircraft Holdings Inc</t>
  </si>
  <si>
    <t>MOG/A UN Equity</t>
  </si>
  <si>
    <t>Moog Inc</t>
  </si>
  <si>
    <t>HEI/A UN Equity</t>
  </si>
  <si>
    <t>TGI UN Equity</t>
  </si>
  <si>
    <t>Triumph Group Inc</t>
  </si>
  <si>
    <t>MRCY UW Equity</t>
  </si>
  <si>
    <t>Mercury Systems Inc</t>
  </si>
  <si>
    <t>AVAV UW Equity</t>
  </si>
  <si>
    <t>Aerovironment Inc</t>
  </si>
  <si>
    <t>TDY UN Equity</t>
  </si>
  <si>
    <t>Teledyne Technologies Inc</t>
  </si>
  <si>
    <t>ATRO UW Equity</t>
  </si>
  <si>
    <t>Astronics Corp</t>
  </si>
  <si>
    <t>SALES_3YR_AVG_GROWTH</t>
  </si>
  <si>
    <t>ASSET_TURNOVER</t>
  </si>
  <si>
    <t>RETURN_ON_INV_CAPITAL</t>
  </si>
  <si>
    <t>BB_5Y_DEFAULT_PROB</t>
  </si>
  <si>
    <t>PX_TO_BOOK_RATIO</t>
  </si>
  <si>
    <t>Weighted rank</t>
  </si>
  <si>
    <t>RD_EXPEND_TO_NET_SALES</t>
  </si>
  <si>
    <t>RD_EXPENDITURES_PER_CASH_FLOW</t>
  </si>
  <si>
    <t>#N/A N/A</t>
  </si>
  <si>
    <t>CF_FREE_CASH_FLOW</t>
  </si>
  <si>
    <t>CAPITAL_EXPEND</t>
  </si>
  <si>
    <t>FCF Return on Cap Ex</t>
  </si>
  <si>
    <t>Avg ATO</t>
  </si>
  <si>
    <t>ATO ST DEV</t>
  </si>
  <si>
    <t>EBIT_MARGIN</t>
  </si>
  <si>
    <t>Buy</t>
  </si>
  <si>
    <t>Hold</t>
  </si>
  <si>
    <t>Sell</t>
  </si>
  <si>
    <t>Rank</t>
  </si>
  <si>
    <t>Difference</t>
  </si>
  <si>
    <t>ReRank</t>
  </si>
  <si>
    <t>R Squared</t>
  </si>
  <si>
    <t xml:space="preserve">Correlation </t>
  </si>
  <si>
    <t>Ranks</t>
  </si>
  <si>
    <t>Buy Rules</t>
  </si>
  <si>
    <t>Hold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</si>
</sst>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\(0\)"/>
    <numFmt numFmtId="165" formatCode="0.0%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" fillId="33" borderId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33" borderId="0" xfId="26" applyNumberFormat="1" applyFont="1" applyFill="1" applyBorder="1" applyAlignment="1" applyProtection="1"/>
    <xf numFmtId="43" fontId="0" fillId="0" borderId="0" xfId="43" applyFont="1"/>
    <xf numFmtId="43" fontId="0" fillId="0" borderId="0" xfId="0" applyNumberFormat="1"/>
    <xf numFmtId="9" fontId="0" fillId="34" borderId="0" xfId="44" applyFont="1" applyFill="1"/>
    <xf numFmtId="9" fontId="0" fillId="0" borderId="0" xfId="44" applyFont="1"/>
    <xf numFmtId="43" fontId="0" fillId="0" borderId="0" xfId="43" quotePrefix="1" applyFont="1"/>
    <xf numFmtId="164" fontId="0" fillId="0" borderId="0" xfId="43" applyNumberFormat="1" applyFont="1"/>
    <xf numFmtId="9" fontId="0" fillId="0" borderId="0" xfId="44" quotePrefix="1" applyFont="1"/>
    <xf numFmtId="165" fontId="0" fillId="0" borderId="0" xfId="44" applyNumberFormat="1" applyFont="1"/>
    <xf numFmtId="10" fontId="0" fillId="0" borderId="0" xfId="44" applyNumberFormat="1" applyFont="1"/>
    <xf numFmtId="167" fontId="0" fillId="0" borderId="0" xfId="0" applyNumberFormat="1"/>
    <xf numFmtId="9" fontId="0" fillId="0" borderId="0" xfId="0" applyNumberFormat="1"/>
    <xf numFmtId="167" fontId="0" fillId="0" borderId="0" xfId="43" quotePrefix="1" applyNumberFormat="1" applyFont="1"/>
    <xf numFmtId="0" fontId="0" fillId="34" borderId="0" xfId="0" applyFill="1"/>
    <xf numFmtId="0" fontId="0" fillId="35" borderId="0" xfId="0" applyFill="1"/>
    <xf numFmtId="9" fontId="0" fillId="35" borderId="0" xfId="44" applyFont="1" applyFill="1"/>
    <xf numFmtId="0" fontId="17" fillId="35" borderId="0" xfId="0" applyFont="1" applyFill="1"/>
    <xf numFmtId="0" fontId="17" fillId="0" borderId="0" xfId="0" applyFont="1" applyAlignment="1">
      <alignment horizontal="center"/>
    </xf>
    <xf numFmtId="43" fontId="17" fillId="0" borderId="0" xfId="43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lp_column_header" xfId="26"/>
    <cellStyle name="Calculation" xfId="27" builtinId="22" customBuiltin="1"/>
    <cellStyle name="Check Cell" xfId="28" builtinId="23" customBuiltin="1"/>
    <cellStyle name="Comma" xfId="43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4" builtinId="5"/>
    <cellStyle name="Title" xfId="40" builtinId="15" customBuiltin="1"/>
    <cellStyle name="Total" xfId="41" builtinId="25" customBuiltin="1"/>
    <cellStyle name="Warning Text" xfId="42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loomberg.rtd">
      <tp>
        <v>0.9730820718772526</v>
        <stp/>
        <stp>##V3_BDPV12</stp>
        <stp>LMT UN Equity</stp>
        <stp>ASSET_TURNOVER</stp>
        <stp>[AerospaceTestModel.xlsx]Bloomberg Model!R12C5</stp>
        <stp>EQY_FUND_YEAR</stp>
        <stp>2016</stp>
        <stp>FUND_PER</stp>
        <stp>Y</stp>
        <tr r="E12" s="2"/>
        <tr r="E12" s="2"/>
      </tp>
      <tp>
        <v>0.91718219916184396</v>
        <stp/>
        <stp>##V3_BDPV12</stp>
        <stp>TXT UN Equity</stp>
        <stp>ASSET_TURNOVER</stp>
        <stp>[AerospaceTestModel.xlsx]Bloomberg Model!R11C5</stp>
        <stp>EQY_FUND_YEAR</stp>
        <stp>2016</stp>
        <stp>FUND_PER</stp>
        <stp>Y</stp>
        <tr r="E11" s="2"/>
        <tr r="E11" s="2"/>
      </tp>
      <tp t="s">
        <v>#N/A N/A</v>
        <stp/>
        <stp>##V3_BDPV12</stp>
        <stp>KLXI UW Equity</stp>
        <stp>ASSET_TURNOVER</stp>
        <stp>[AerospaceTestModel.xlsx]Bloomberg Model!R44C6</stp>
        <stp>EQY_FUND_YEAR</stp>
        <stp>2015</stp>
        <stp>FUND_PER</stp>
        <stp>Y</stp>
        <tr r="F44" s="2"/>
      </tp>
      <tp t="s">
        <v>#N/A N/A</v>
        <stp/>
        <stp>##V3_BDPV12</stp>
        <stp>KLXI UW Equity</stp>
        <stp>ASSET_TURNOVER</stp>
        <stp>[AerospaceTestModel.xlsx]Bloomberg Model!R44C6</stp>
        <stp>EQY_FUND_YEAR</stp>
        <stp>2016</stp>
        <stp>FUND_PER</stp>
        <stp>Y</stp>
        <tr r="F44" s="2"/>
      </tp>
      <tp>
        <v>0.4767663908338638</v>
        <stp/>
        <stp>##V3_BDPV12</stp>
        <stp>HRS UN Equity</stp>
        <stp>ASSET_TURNOVER</stp>
        <stp>[AerospaceTestModel.xlsx]Bloomberg Model!R8C5</stp>
        <stp>EQY_FUND_YEAR</stp>
        <stp>2016</stp>
        <stp>FUND_PER</stp>
        <stp>Y</stp>
        <tr r="E8" s="2"/>
        <tr r="E8" s="2"/>
      </tp>
      <tp>
        <v>1.0823624200918083</v>
        <stp/>
        <stp>##V3_BDPV12</stp>
        <stp>LMT UN Equity</stp>
        <stp>ASSET_TURNOVER</stp>
        <stp>[AerospaceTestModel.xlsx]Bloomberg Model!R12C4</stp>
        <stp>EQY_FUND_YEAR</stp>
        <stp>2017</stp>
        <stp>FUND_PER</stp>
        <stp>Y</stp>
        <tr r="D12" s="2"/>
        <tr r="D12" s="2"/>
      </tp>
      <tp>
        <v>0.92501140139422766</v>
        <stp/>
        <stp>##V3_BDPV12</stp>
        <stp>TXT UN Equity</stp>
        <stp>ASSET_TURNOVER</stp>
        <stp>[AerospaceTestModel.xlsx]Bloomberg Model!R11C4</stp>
        <stp>EQY_FUND_YEAR</stp>
        <stp>2017</stp>
        <stp>FUND_PER</stp>
        <stp>Y</stp>
        <tr r="D11" s="2"/>
        <tr r="D11" s="2"/>
      </tp>
      <tp>
        <v>0.53396081270645734</v>
        <stp/>
        <stp>##V3_BDPV12</stp>
        <stp>HRS UN Equity</stp>
        <stp>ASSET_TURNOVER</stp>
        <stp>[AerospaceTestModel.xlsx]Bloomberg Model!R8C4</stp>
        <stp>EQY_FUND_YEAR</stp>
        <stp>2017</stp>
        <stp>FUND_PER</stp>
        <stp>Y</stp>
        <tr r="D8" s="2"/>
        <tr r="D8" s="2"/>
      </tp>
      <tp>
        <v>5.7915246093783068</v>
        <stp/>
        <stp>##V3_BDPV12</stp>
        <stp>HRS UN Equity</stp>
        <stp>PX_TO_BOOK_RATIO</stp>
        <stp>[AerospaceTestModel.xlsx]Bloomberg Model!R8C21</stp>
        <tr r="U8" s="2"/>
      </tp>
      <tp>
        <v>8.4670473678006824E-3</v>
        <stp/>
        <stp>##V3_BDPV12</stp>
        <stp>MOG/A UN Equity</stp>
        <stp>BB_5Y_DEFAULT_PROB</stp>
        <stp>[AerospaceTestModel.xlsx]Bloomberg Model!R34C20</stp>
        <tr r="T34" s="2"/>
      </tp>
      <tp>
        <v>2.5531113981857034E-3</v>
        <stp/>
        <stp>##V3_BDPV12</stp>
        <stp>HEI/A UN Equity</stp>
        <stp>BB_5Y_DEFAULT_PROB</stp>
        <stp>[AerospaceTestModel.xlsx]Bloomberg Model!R35C20</stp>
        <tr r="T35" s="2"/>
      </tp>
      <tp>
        <v>0.9388766647365373</v>
        <stp/>
        <stp>##V3_BDPV12</stp>
        <stp>LMT UN Equity</stp>
        <stp>ASSET_TURNOVER</stp>
        <stp>[AerospaceTestModel.xlsx]Bloomberg Model!R12C6</stp>
        <stp>EQY_FUND_YEAR</stp>
        <stp>2015</stp>
        <stp>FUND_PER</stp>
        <stp>Y</stp>
        <tr r="F12" s="2"/>
        <tr r="F12" s="2"/>
      </tp>
      <tp>
        <v>0.91583938866714432</v>
        <stp/>
        <stp>##V3_BDPV12</stp>
        <stp>TXT UN Equity</stp>
        <stp>ASSET_TURNOVER</stp>
        <stp>[AerospaceTestModel.xlsx]Bloomberg Model!R11C6</stp>
        <stp>EQY_FUND_YEAR</stp>
        <stp>2015</stp>
        <stp>FUND_PER</stp>
        <stp>Y</stp>
        <tr r="F11" s="2"/>
        <tr r="F11" s="2"/>
      </tp>
      <tp t="s">
        <v>#N/A N/A</v>
        <stp/>
        <stp>##V3_BDPV12</stp>
        <stp>KLXI UW Equity</stp>
        <stp>ASSET_TURNOVER</stp>
        <stp>[AerospaceTestModel.xlsx]Bloomberg Model!R44C5</stp>
        <stp>EQY_FUND_YEAR</stp>
        <stp>2016</stp>
        <stp>FUND_PER</stp>
        <stp>Y</stp>
        <tr r="E44" s="2"/>
        <tr r="E44" s="2"/>
      </tp>
      <tp>
        <v>0.56333813587498616</v>
        <stp/>
        <stp>##V3_BDPV12</stp>
        <stp>HRS UN Equity</stp>
        <stp>ASSET_TURNOVER</stp>
        <stp>[AerospaceTestModel.xlsx]Bloomberg Model!R8C6</stp>
        <stp>EQY_FUND_YEAR</stp>
        <stp>2015</stp>
        <stp>FUND_PER</stp>
        <stp>Y</stp>
        <tr r="F8" s="2"/>
        <tr r="F8" s="2"/>
      </tp>
      <tp>
        <v>0.93182720286503018</v>
        <stp/>
        <stp>##V3_BDPV12</stp>
        <stp>ATRO UW Equity</stp>
        <stp>ASSET_TURNOVER</stp>
        <stp>[AerospaceTestModel.xlsx]Bloomberg Model!R39C4</stp>
        <stp>EQY_FUND_YEAR</stp>
        <stp>2017</stp>
        <stp>FUND_PER</stp>
        <stp>Y</stp>
        <tr r="D39" s="2"/>
        <tr r="D39" s="2"/>
      </tp>
      <tp>
        <v>1.0559912133594729</v>
        <stp/>
        <stp>##V3_BDPV12</stp>
        <stp>AAXN UW Equity</stp>
        <stp>ASSET_TURNOVER</stp>
        <stp>[AerospaceTestModel.xlsx]Bloomberg Model!R22C5</stp>
        <stp>EQY_FUND_YEAR</stp>
        <stp>2016</stp>
        <stp>FUND_PER</stp>
        <stp>Y</stp>
        <tr r="E22" s="2"/>
        <tr r="E22" s="2"/>
      </tp>
      <tp>
        <v>0.94398075266581516</v>
        <stp/>
        <stp>##V3_BDPV12</stp>
        <stp>GD UN Equity</stp>
        <stp>ASSET_TURNOVER</stp>
        <stp>[AerospaceTestModel.xlsx]Bloomberg Model!R7C6</stp>
        <stp>EQY_FUND_YEAR</stp>
        <stp>2015</stp>
        <stp>FUND_PER</stp>
        <stp>Y</stp>
        <tr r="F7" s="2"/>
        <tr r="F7" s="2"/>
      </tp>
      <tp>
        <v>0.87404402291603844</v>
        <stp/>
        <stp>##V3_BDPV12</stp>
        <stp>AIR UN Equity</stp>
        <stp>ASSET_TURNOVER</stp>
        <stp>[AerospaceTestModel.xlsx]Bloomberg Model!R20C6</stp>
        <stp>EQY_FUND_YEAR</stp>
        <stp>2015</stp>
        <stp>FUND_PER</stp>
        <stp>Y</stp>
        <tr r="F20" s="2"/>
        <tr r="F20" s="2"/>
      </tp>
      <tp>
        <v>1.2145847425092775</v>
        <stp/>
        <stp>##V3_BDPV12</stp>
        <stp>SPR UN Equity</stp>
        <stp>ASSET_TURNOVER</stp>
        <stp>[AerospaceTestModel.xlsx]Bloomberg Model!R26C6</stp>
        <stp>EQY_FUND_YEAR</stp>
        <stp>2015</stp>
        <stp>FUND_PER</stp>
        <stp>Y</stp>
        <tr r="F26" s="2"/>
        <tr r="F26" s="2"/>
      </tp>
      <tp>
        <v>1.0433912031028678</v>
        <stp/>
        <stp>##V3_BDPV12</stp>
        <stp>ATRO UW Equity</stp>
        <stp>ASSET_TURNOVER</stp>
        <stp>[AerospaceTestModel.xlsx]Bloomberg Model!R39C5</stp>
        <stp>EQY_FUND_YEAR</stp>
        <stp>2016</stp>
        <stp>FUND_PER</stp>
        <stp>Y</stp>
        <tr r="E39" s="2"/>
        <tr r="E39" s="2"/>
      </tp>
      <tp>
        <v>1.115729179343637</v>
        <stp/>
        <stp>##V3_BDPV12</stp>
        <stp>AAXN UW Equity</stp>
        <stp>ASSET_TURNOVER</stp>
        <stp>[AerospaceTestModel.xlsx]Bloomberg Model!R22C4</stp>
        <stp>EQY_FUND_YEAR</stp>
        <stp>2017</stp>
        <stp>FUND_PER</stp>
        <stp>Y</stp>
        <tr r="D22" s="2"/>
        <tr r="D22" s="2"/>
      </tp>
      <tp>
        <v>0.62788068722368351</v>
        <stp/>
        <stp>##V3_BDPV12</stp>
        <stp>UTX UN Equity</stp>
        <stp>ASSET_TURNOVER</stp>
        <stp>[AerospaceTestModel.xlsx]Bloomberg Model!R6C6</stp>
        <stp>EQY_FUND_YEAR</stp>
        <stp>2015</stp>
        <stp>FUND_PER</stp>
        <stp>Y</stp>
        <tr r="F6" s="2"/>
        <tr r="F6" s="2"/>
      </tp>
      <tp>
        <v>1.1675887426548917</v>
        <stp/>
        <stp>##V3_BDPV12</stp>
        <stp>AIR UN Equity</stp>
        <stp>ASSET_TURNOVER</stp>
        <stp>[AerospaceTestModel.xlsx]Bloomberg Model!R20C5</stp>
        <stp>EQY_FUND_YEAR</stp>
        <stp>2016</stp>
        <stp>FUND_PER</stp>
        <stp>Y</stp>
        <tr r="E20" s="2"/>
        <tr r="E20" s="2"/>
      </tp>
      <tp>
        <v>1.2148944351543007</v>
        <stp/>
        <stp>##V3_BDPV12</stp>
        <stp>SPR UN Equity</stp>
        <stp>ASSET_TURNOVER</stp>
        <stp>[AerospaceTestModel.xlsx]Bloomberg Model!R26C5</stp>
        <stp>EQY_FUND_YEAR</stp>
        <stp>2016</stp>
        <stp>FUND_PER</stp>
        <stp>Y</stp>
        <tr r="E26" s="2"/>
        <tr r="E26" s="2"/>
      </tp>
      <tp>
        <v>1.1812092789934419</v>
        <stp/>
        <stp>##V3_BDPV12</stp>
        <stp>ATRO UW Equity</stp>
        <stp>ASSET_TURNOVER</stp>
        <stp>[AerospaceTestModel.xlsx]Bloomberg Model!R39C6</stp>
        <stp>EQY_FUND_YEAR</stp>
        <stp>2015</stp>
        <stp>FUND_PER</stp>
        <stp>Y</stp>
        <tr r="F39" s="2"/>
        <tr r="F39" s="2"/>
      </tp>
      <tp>
        <v>0.64613127151645122</v>
        <stp/>
        <stp>##V3_BDPV12</stp>
        <stp>UTX UN Equity</stp>
        <stp>ASSET_TURNOVER</stp>
        <stp>[AerospaceTestModel.xlsx]Bloomberg Model!R6C5</stp>
        <stp>EQY_FUND_YEAR</stp>
        <stp>2016</stp>
        <stp>FUND_PER</stp>
        <stp>Y</stp>
        <tr r="E6" s="2"/>
        <tr r="E6" s="2"/>
      </tp>
      <tp>
        <v>0.90805945644844466</v>
        <stp/>
        <stp>##V3_BDPV12</stp>
        <stp>GD UN Equity</stp>
        <stp>ASSET_TURNOVER</stp>
        <stp>[AerospaceTestModel.xlsx]Bloomberg Model!R7C4</stp>
        <stp>EQY_FUND_YEAR</stp>
        <stp>2017</stp>
        <stp>FUND_PER</stp>
        <stp>Y</stp>
        <tr r="D7" s="2"/>
        <tr r="D7" s="2"/>
      </tp>
      <tp>
        <v>1.0748285530894226</v>
        <stp/>
        <stp>##V3_BDPV12</stp>
        <stp>AIR UN Equity</stp>
        <stp>ASSET_TURNOVER</stp>
        <stp>[AerospaceTestModel.xlsx]Bloomberg Model!R20C4</stp>
        <stp>EQY_FUND_YEAR</stp>
        <stp>2017</stp>
        <stp>FUND_PER</stp>
        <stp>Y</stp>
        <tr r="D20" s="2"/>
        <tr r="D20" s="2"/>
      </tp>
      <tp>
        <v>1.3085355570130235</v>
        <stp/>
        <stp>##V3_BDPV12</stp>
        <stp>SPR UN Equity</stp>
        <stp>ASSET_TURNOVER</stp>
        <stp>[AerospaceTestModel.xlsx]Bloomberg Model!R26C4</stp>
        <stp>EQY_FUND_YEAR</stp>
        <stp>2017</stp>
        <stp>FUND_PER</stp>
        <stp>Y</stp>
        <tr r="D26" s="2"/>
        <tr r="D26" s="2"/>
      </tp>
      <tp>
        <v>0.95312451083566718</v>
        <stp/>
        <stp>##V3_BDPV12</stp>
        <stp>AAXN UW Equity</stp>
        <stp>ASSET_TURNOVER</stp>
        <stp>[AerospaceTestModel.xlsx]Bloomberg Model!R22C6</stp>
        <stp>EQY_FUND_YEAR</stp>
        <stp>2015</stp>
        <stp>FUND_PER</stp>
        <stp>Y</stp>
        <tr r="F22" s="2"/>
        <tr r="F22" s="2"/>
      </tp>
      <tp>
        <v>0.64125041526904081</v>
        <stp/>
        <stp>##V3_BDPV12</stp>
        <stp>UTX UN Equity</stp>
        <stp>ASSET_TURNOVER</stp>
        <stp>[AerospaceTestModel.xlsx]Bloomberg Model!R6C4</stp>
        <stp>EQY_FUND_YEAR</stp>
        <stp>2017</stp>
        <stp>FUND_PER</stp>
        <stp>Y</stp>
        <tr r="D6" s="2"/>
        <tr r="D6" s="2"/>
      </tp>
      <tp>
        <v>0.93789992174193249</v>
        <stp/>
        <stp>##V3_BDPV12</stp>
        <stp>GD UN Equity</stp>
        <stp>ASSET_TURNOVER</stp>
        <stp>[AerospaceTestModel.xlsx]Bloomberg Model!R7C5</stp>
        <stp>EQY_FUND_YEAR</stp>
        <stp>2016</stp>
        <stp>FUND_PER</stp>
        <stp>Y</stp>
        <tr r="E7" s="2"/>
        <tr r="E7" s="2"/>
      </tp>
      <tp>
        <v>0.6687996697285582</v>
        <stp/>
        <stp>##V3_BDPV12</stp>
        <stp>ARNC UN Equity</stp>
        <stp>ASSET_TURNOVER</stp>
        <stp>[AerospaceTestModel.xlsx]Bloomberg Model!R27C4</stp>
        <stp>EQY_FUND_YEAR</stp>
        <stp>2017</stp>
        <stp>FUND_PER</stp>
        <stp>Y</stp>
        <tr r="D27" s="2"/>
        <tr r="D27" s="2"/>
      </tp>
      <tp>
        <v>-928</v>
        <stp/>
        <stp>##V3_BDPV12</stp>
        <stp>NOC UN Equity</stp>
        <stp>CAPITAL_EXPEND</stp>
        <stp>[AerospaceTestModel.xlsx]Bloomberg Model!R9C15</stp>
        <stp>EQY_FUND_YEAR</stp>
        <stp>2017</stp>
        <stp>FUND_PER</stp>
        <stp>Y</stp>
        <tr r="O9" s="2"/>
        <tr r="O9" s="2"/>
      </tp>
      <tp>
        <v>3.618583004738932</v>
        <stp/>
        <stp>##V3_BDPV12</stp>
        <stp>UTX UN Equity</stp>
        <stp>PX_TO_BOOK_RATIO</stp>
        <stp>[AerospaceTestModel.xlsx]Bloomberg Model!R6C21</stp>
        <tr r="U6" s="2"/>
      </tp>
      <tp>
        <v>0.4386092187914713</v>
        <stp/>
        <stp>##V3_BDPV12</stp>
        <stp>ARNC UN Equity</stp>
        <stp>ASSET_TURNOVER</stp>
        <stp>[AerospaceTestModel.xlsx]Bloomberg Model!R27C5</stp>
        <stp>EQY_FUND_YEAR</stp>
        <stp>2016</stp>
        <stp>FUND_PER</stp>
        <stp>Y</stp>
        <tr r="E27" s="2"/>
        <tr r="E27" s="2"/>
      </tp>
      <tp>
        <v>-920</v>
        <stp/>
        <stp>##V3_BDPV12</stp>
        <stp>NOC UN Equity</stp>
        <stp>CAPITAL_EXPEND</stp>
        <stp>[AerospaceTestModel.xlsx]Bloomberg Model!R9C16</stp>
        <stp>EQY_FUND_YEAR</stp>
        <stp>2016</stp>
        <stp>FUND_PER</stp>
        <stp>Y</stp>
        <tr r="P9" s="2"/>
        <tr r="P9" s="2"/>
      </tp>
      <tp>
        <v>0.3365096577431379</v>
        <stp/>
        <stp>##V3_BDPV12</stp>
        <stp>ARNC UN Equity</stp>
        <stp>ASSET_TURNOVER</stp>
        <stp>[AerospaceTestModel.xlsx]Bloomberg Model!R27C6</stp>
        <stp>EQY_FUND_YEAR</stp>
        <stp>2015</stp>
        <stp>FUND_PER</stp>
        <stp>Y</stp>
        <tr r="F27" s="2"/>
        <tr r="F27" s="2"/>
      </tp>
      <tp>
        <v>-471</v>
        <stp/>
        <stp>##V3_BDPV12</stp>
        <stp>NOC UN Equity</stp>
        <stp>CAPITAL_EXPEND</stp>
        <stp>[AerospaceTestModel.xlsx]Bloomberg Model!R9C17</stp>
        <stp>EQY_FUND_YEAR</stp>
        <stp>2015</stp>
        <stp>FUND_PER</stp>
        <stp>Y</stp>
        <tr r="Q9" s="2"/>
        <tr r="Q9" s="2"/>
      </tp>
      <tp>
        <v>0.7865514741420977</v>
        <stp/>
        <stp>##V3_BDPV12</stp>
        <stp>TDY UN Equity</stp>
        <stp>ASSET_TURNOVER</stp>
        <stp>[AerospaceTestModel.xlsx]Bloomberg Model!R38C4</stp>
        <stp>EQY_FUND_YEAR</stp>
        <stp>2017</stp>
        <stp>FUND_PER</stp>
        <stp>Y</stp>
        <tr r="D38" s="2"/>
        <tr r="D38" s="2"/>
      </tp>
      <tp>
        <v>0.78299189656742241</v>
        <stp/>
        <stp>##V3_BDPV12</stp>
        <stp>TDY UN Equity</stp>
        <stp>ASSET_TURNOVER</stp>
        <stp>[AerospaceTestModel.xlsx]Bloomberg Model!R38C5</stp>
        <stp>EQY_FUND_YEAR</stp>
        <stp>2016</stp>
        <stp>FUND_PER</stp>
        <stp>Y</stp>
        <tr r="E38" s="2"/>
        <tr r="E38" s="2"/>
      </tp>
      <tp>
        <v>0.86419628177564178</v>
        <stp/>
        <stp>##V3_BDPV12</stp>
        <stp>AJRD UN Equity</stp>
        <stp>ASSET_TURNOVER</stp>
        <stp>[AerospaceTestModel.xlsx]Bloomberg Model!R30C6</stp>
        <stp>EQY_FUND_YEAR</stp>
        <stp>2015</stp>
        <stp>FUND_PER</stp>
        <stp>Y</stp>
        <tr r="F30" s="2"/>
        <tr r="F30" s="2"/>
      </tp>
      <tp>
        <v>2.522980379320316</v>
        <stp/>
        <stp>##V3_BDPV12</stp>
        <stp>NOC UN Equity</stp>
        <stp>SALES_3YR_AVG_GROWTH</stp>
        <stp>[AerospaceTestModel.xlsx]Bloomberg Model!R9C3</stp>
        <tr r="C9" s="2"/>
      </tp>
      <tp>
        <v>0.82379509974369547</v>
        <stp/>
        <stp>##V3_BDPV12</stp>
        <stp>TDY UN Equity</stp>
        <stp>ASSET_TURNOVER</stp>
        <stp>[AerospaceTestModel.xlsx]Bloomberg Model!R38C6</stp>
        <stp>EQY_FUND_YEAR</stp>
        <stp>2015</stp>
        <stp>FUND_PER</stp>
        <stp>Y</stp>
        <tr r="F38" s="2"/>
        <tr r="F38" s="2"/>
      </tp>
      <tp>
        <v>0.82219213892260301</v>
        <stp/>
        <stp>##V3_BDPV12</stp>
        <stp>AJRD UN Equity</stp>
        <stp>ASSET_TURNOVER</stp>
        <stp>[AerospaceTestModel.xlsx]Bloomberg Model!R30C5</stp>
        <stp>EQY_FUND_YEAR</stp>
        <stp>2016</stp>
        <stp>FUND_PER</stp>
        <stp>Y</stp>
        <tr r="E30" s="2"/>
        <tr r="E30" s="2"/>
      </tp>
      <tp>
        <v>0.8327935761501265</v>
        <stp/>
        <stp>##V3_BDPV12</stp>
        <stp>AJRD UN Equity</stp>
        <stp>ASSET_TURNOVER</stp>
        <stp>[AerospaceTestModel.xlsx]Bloomberg Model!R30C4</stp>
        <stp>EQY_FUND_YEAR</stp>
        <stp>2017</stp>
        <stp>FUND_PER</stp>
        <stp>Y</stp>
        <tr r="D30" s="2"/>
        <tr r="D30" s="2"/>
      </tp>
      <tp>
        <v>-1652</v>
        <stp/>
        <stp>##V3_BDPV12</stp>
        <stp>UTX UN Equity</stp>
        <stp>CAPITAL_EXPEND</stp>
        <stp>[AerospaceTestModel.xlsx]Bloomberg Model!R6C17</stp>
        <stp>EQY_FUND_YEAR</stp>
        <stp>2015</stp>
        <stp>FUND_PER</stp>
        <stp>Y</stp>
        <tr r="Q6" s="2"/>
        <tr r="Q6" s="2"/>
      </tp>
      <tp>
        <v>0.73700870008410835</v>
        <stp/>
        <stp>##V3_BDPV12</stp>
        <stp>HEI/A UN Equity</stp>
        <stp>ASSET_TURNOVER</stp>
        <stp>[AerospaceTestModel.xlsx]Bloomberg Model!R35C6</stp>
        <stp>EQY_FUND_YEAR</stp>
        <stp>2015</stp>
        <stp>FUND_PER</stp>
        <stp>Y</stp>
        <tr r="F35" s="2"/>
        <tr r="F35" s="2"/>
      </tp>
      <tp>
        <v>0.35949193345392466</v>
        <stp/>
        <stp>##V3_BDPV12</stp>
        <stp>TDG UN Equity</stp>
        <stp>ASSET_TURNOVER</stp>
        <stp>[AerospaceTestModel.xlsx]Bloomberg Model!R48C6</stp>
        <stp>EQY_FUND_YEAR</stp>
        <stp>2015</stp>
        <stp>FUND_PER</stp>
        <stp>Y</stp>
        <tr r="F48" s="2"/>
        <tr r="F48" s="2"/>
      </tp>
      <tp>
        <v>0.61753739192628898</v>
        <stp/>
        <stp>##V3_BDPV12</stp>
        <stp>MRCY UW Equity</stp>
        <stp>ASSET_TURNOVER</stp>
        <stp>[AerospaceTestModel.xlsx]Bloomberg Model!R36C6</stp>
        <stp>EQY_FUND_YEAR</stp>
        <stp>2015</stp>
        <stp>FUND_PER</stp>
        <stp>Y</stp>
        <tr r="F36" s="2"/>
        <tr r="F36" s="2"/>
      </tp>
      <tp>
        <v>-1699</v>
        <stp/>
        <stp>##V3_BDPV12</stp>
        <stp>UTX UN Equity</stp>
        <stp>CAPITAL_EXPEND</stp>
        <stp>[AerospaceTestModel.xlsx]Bloomberg Model!R6C16</stp>
        <stp>EQY_FUND_YEAR</stp>
        <stp>2016</stp>
        <stp>FUND_PER</stp>
        <stp>Y</stp>
        <tr r="P6" s="2"/>
        <tr r="P6" s="2"/>
      </tp>
      <tp>
        <v>7.0424734625436054</v>
        <stp/>
        <stp>##V3_BDPV12</stp>
        <stp>HRS UN Equity</stp>
        <stp>SALES_3YR_AVG_GROWTH</stp>
        <stp>[AerospaceTestModel.xlsx]Bloomberg Model!R8C3</stp>
        <tr r="C8" s="2"/>
      </tp>
      <tp>
        <v>-2014</v>
        <stp/>
        <stp>##V3_BDPV12</stp>
        <stp>UTX UN Equity</stp>
        <stp>CAPITAL_EXPEND</stp>
        <stp>[AerospaceTestModel.xlsx]Bloomberg Model!R6C15</stp>
        <stp>EQY_FUND_YEAR</stp>
        <stp>2017</stp>
        <stp>FUND_PER</stp>
        <stp>Y</stp>
        <tr r="O6" s="2"/>
        <tr r="O6" s="2"/>
      </tp>
      <tp>
        <v>0.67606564892637588</v>
        <stp/>
        <stp>##V3_BDPV12</stp>
        <stp>HEI/A UN Equity</stp>
        <stp>ASSET_TURNOVER</stp>
        <stp>[AerospaceTestModel.xlsx]Bloomberg Model!R35C4</stp>
        <stp>EQY_FUND_YEAR</stp>
        <stp>2017</stp>
        <stp>FUND_PER</stp>
        <stp>Y</stp>
        <tr r="D35" s="2"/>
        <tr r="D35" s="2"/>
      </tp>
      <tp>
        <v>6.3840979859776494</v>
        <stp/>
        <stp>##V3_BDPV12</stp>
        <stp>NOC UN Equity</stp>
        <stp>PX_TO_BOOK_RATIO</stp>
        <stp>[AerospaceTestModel.xlsx]Bloomberg Model!R9C21</stp>
        <tr r="U9" s="2"/>
      </tp>
      <tp>
        <v>0.52644917896125665</v>
        <stp/>
        <stp>##V3_BDPV12</stp>
        <stp>MRCY UW Equity</stp>
        <stp>ASSET_TURNOVER</stp>
        <stp>[AerospaceTestModel.xlsx]Bloomberg Model!R36C4</stp>
        <stp>EQY_FUND_YEAR</stp>
        <stp>2017</stp>
        <stp>FUND_PER</stp>
        <stp>Y</stp>
        <tr r="D36" s="2"/>
        <tr r="D36" s="2"/>
      </tp>
      <tp>
        <v>0.73699173636921289</v>
        <stp/>
        <stp>##V3_BDPV12</stp>
        <stp>HEI/A UN Equity</stp>
        <stp>ASSET_TURNOVER</stp>
        <stp>[AerospaceTestModel.xlsx]Bloomberg Model!R35C5</stp>
        <stp>EQY_FUND_YEAR</stp>
        <stp>2016</stp>
        <stp>FUND_PER</stp>
        <stp>Y</stp>
        <tr r="E35" s="2"/>
        <tr r="E35" s="2"/>
      </tp>
      <tp>
        <v>0.33330275038449392</v>
        <stp/>
        <stp>##V3_BDPV12</stp>
        <stp>TDG UN Equity</stp>
        <stp>ASSET_TURNOVER</stp>
        <stp>[AerospaceTestModel.xlsx]Bloomberg Model!R48C5</stp>
        <stp>EQY_FUND_YEAR</stp>
        <stp>2016</stp>
        <stp>FUND_PER</stp>
        <stp>Y</stp>
        <tr r="E48" s="2"/>
        <tr r="E48" s="2"/>
      </tp>
      <tp>
        <v>0.48096808192448476</v>
        <stp/>
        <stp>##V3_BDPV12</stp>
        <stp>MRCY UW Equity</stp>
        <stp>ASSET_TURNOVER</stp>
        <stp>[AerospaceTestModel.xlsx]Bloomberg Model!R36C5</stp>
        <stp>EQY_FUND_YEAR</stp>
        <stp>2016</stp>
        <stp>FUND_PER</stp>
        <stp>Y</stp>
        <tr r="E36" s="2"/>
        <tr r="E36" s="2"/>
      </tp>
      <tp>
        <v>2.4086473386095668</v>
        <stp/>
        <stp>##V3_BDPV12</stp>
        <stp>VEC UN Equity</stp>
        <stp>ASSET_TURNOVER</stp>
        <stp>[AerospaceTestModel.xlsx]Bloomberg Model!R25C6</stp>
        <stp>EQY_FUND_YEAR</stp>
        <stp>2015</stp>
        <stp>FUND_PER</stp>
        <stp>Y</stp>
        <tr r="F25" s="2"/>
        <tr r="F25" s="2"/>
      </tp>
      <tp>
        <v>1.716807624459938</v>
        <stp/>
        <stp>##V3_BDPV12</stp>
        <stp>SPA UN Equity</stp>
        <stp>ASSET_TURNOVER</stp>
        <stp>[AerospaceTestModel.xlsx]Bloomberg Model!R17C4</stp>
        <stp>EQY_FUND_YEAR</stp>
        <stp>2017</stp>
        <stp>FUND_PER</stp>
        <stp>Y</stp>
        <tr r="D17" s="2"/>
        <tr r="D17" s="2"/>
      </tp>
      <tp>
        <v>0.80240282526092854</v>
        <stp/>
        <stp>##V3_BDPV12</stp>
        <stp>MOG/A UN Equity</stp>
        <stp>ASSET_TURNOVER</stp>
        <stp>[AerospaceTestModel.xlsx]Bloomberg Model!R34C6</stp>
        <stp>EQY_FUND_YEAR</stp>
        <stp>2015</stp>
        <stp>FUND_PER</stp>
        <stp>Y</stp>
        <tr r="F34" s="2"/>
        <tr r="F34" s="2"/>
      </tp>
      <tp>
        <v>1.1471845161414449</v>
        <stp/>
        <stp>##V3_BDPV12</stp>
        <stp>CUB UN Equity</stp>
        <stp>ASSET_TURNOVER</stp>
        <stp>[AerospaceTestModel.xlsx]Bloomberg Model!R15C6</stp>
        <stp>EQY_FUND_YEAR</stp>
        <stp>2015</stp>
        <stp>FUND_PER</stp>
        <stp>Y</stp>
        <tr r="F15" s="2"/>
        <tr r="F15" s="2"/>
      </tp>
      <tp>
        <v>1.4372811880407645</v>
        <stp/>
        <stp>##V3_BDPV12</stp>
        <stp>SPA UN Equity</stp>
        <stp>ASSET_TURNOVER</stp>
        <stp>[AerospaceTestModel.xlsx]Bloomberg Model!R17C5</stp>
        <stp>EQY_FUND_YEAR</stp>
        <stp>2016</stp>
        <stp>FUND_PER</stp>
        <stp>Y</stp>
        <tr r="E17" s="2"/>
        <tr r="E17" s="2"/>
      </tp>
      <tp>
        <v>0.79190963720430863</v>
        <stp/>
        <stp>##V3_BDPV12</stp>
        <stp>MOG/A UN Equity</stp>
        <stp>ASSET_TURNOVER</stp>
        <stp>[AerospaceTestModel.xlsx]Bloomberg Model!R34C5</stp>
        <stp>EQY_FUND_YEAR</stp>
        <stp>2016</stp>
        <stp>FUND_PER</stp>
        <stp>Y</stp>
        <tr r="E34" s="2"/>
        <tr r="E34" s="2"/>
      </tp>
      <tp>
        <v>2.32040597134222</v>
        <stp/>
        <stp>##V3_BDPV12</stp>
        <stp>VEC UN Equity</stp>
        <stp>ASSET_TURNOVER</stp>
        <stp>[AerospaceTestModel.xlsx]Bloomberg Model!R25C4</stp>
        <stp>EQY_FUND_YEAR</stp>
        <stp>2017</stp>
        <stp>FUND_PER</stp>
        <stp>Y</stp>
        <tr r="D25" s="2"/>
        <tr r="D25" s="2"/>
      </tp>
      <tp>
        <v>1.0423028048792662</v>
        <stp/>
        <stp>##V3_BDPV12</stp>
        <stp>CUB UN Equity</stp>
        <stp>ASSET_TURNOVER</stp>
        <stp>[AerospaceTestModel.xlsx]Bloomberg Model!R15C5</stp>
        <stp>EQY_FUND_YEAR</stp>
        <stp>2016</stp>
        <stp>FUND_PER</stp>
        <stp>Y</stp>
        <tr r="E15" s="2"/>
        <tr r="E15" s="2"/>
      </tp>
      <tp>
        <v>1.424428411405865</v>
        <stp/>
        <stp>##V3_BDPV12</stp>
        <stp>SPA UN Equity</stp>
        <stp>ASSET_TURNOVER</stp>
        <stp>[AerospaceTestModel.xlsx]Bloomberg Model!R17C6</stp>
        <stp>EQY_FUND_YEAR</stp>
        <stp>2015</stp>
        <stp>FUND_PER</stp>
        <stp>Y</stp>
        <tr r="F17" s="2"/>
        <tr r="F17" s="2"/>
      </tp>
      <tp>
        <v>0.81945597832916572</v>
        <stp/>
        <stp>##V3_BDPV12</stp>
        <stp>MOG/A UN Equity</stp>
        <stp>ASSET_TURNOVER</stp>
        <stp>[AerospaceTestModel.xlsx]Bloomberg Model!R34C4</stp>
        <stp>EQY_FUND_YEAR</stp>
        <stp>2017</stp>
        <stp>FUND_PER</stp>
        <stp>Y</stp>
        <tr r="D34" s="2"/>
        <tr r="D34" s="2"/>
      </tp>
      <tp>
        <v>2.5071448803360217</v>
        <stp/>
        <stp>##V3_BDPV12</stp>
        <stp>VEC UN Equity</stp>
        <stp>ASSET_TURNOVER</stp>
        <stp>[AerospaceTestModel.xlsx]Bloomberg Model!R25C5</stp>
        <stp>EQY_FUND_YEAR</stp>
        <stp>2016</stp>
        <stp>FUND_PER</stp>
        <stp>Y</stp>
        <tr r="E25" s="2"/>
        <tr r="E25" s="2"/>
      </tp>
      <tp>
        <v>1.0461257165065003</v>
        <stp/>
        <stp>##V3_BDPV12</stp>
        <stp>CUB UN Equity</stp>
        <stp>ASSET_TURNOVER</stp>
        <stp>[AerospaceTestModel.xlsx]Bloomberg Model!R15C4</stp>
        <stp>EQY_FUND_YEAR</stp>
        <stp>2017</stp>
        <stp>FUND_PER</stp>
        <stp>Y</stp>
        <tr r="D15" s="2"/>
        <tr r="D15" s="2"/>
      </tp>
      <tp>
        <v>0.66062982976100038</v>
        <stp/>
        <stp>##V3_BDPV12</stp>
        <stp>ESL UN Equity</stp>
        <stp>ASSET_TURNOVER</stp>
        <stp>[AerospaceTestModel.xlsx]Bloomberg Model!R29C5</stp>
        <stp>EQY_FUND_YEAR</stp>
        <stp>2016</stp>
        <stp>FUND_PER</stp>
        <stp>Y</stp>
        <tr r="E29" s="2"/>
        <tr r="E29" s="2"/>
      </tp>
      <tp>
        <v>0.70105978804239155</v>
        <stp/>
        <stp>##V3_BDPV12</stp>
        <stp>COL UN Equity</stp>
        <stp>ASSET_TURNOVER</stp>
        <stp>[AerospaceTestModel.xlsx]Bloomberg Model!R14C5</stp>
        <stp>EQY_FUND_YEAR</stp>
        <stp>2016</stp>
        <stp>FUND_PER</stp>
        <stp>Y</stp>
        <tr r="E14" s="2"/>
        <tr r="E14" s="2"/>
      </tp>
      <tp>
        <v>0.87371403661726244</v>
        <stp/>
        <stp>##V3_BDPV12</stp>
        <stp>HXL UN Equity</stp>
        <stp>ASSET_TURNOVER</stp>
        <stp>[AerospaceTestModel.xlsx]Bloomberg Model!R16C5</stp>
        <stp>EQY_FUND_YEAR</stp>
        <stp>2016</stp>
        <stp>FUND_PER</stp>
        <stp>Y</stp>
        <tr r="E16" s="2"/>
        <tr r="E16" s="2"/>
      </tp>
      <tp>
        <v>0.76961644522436701</v>
        <stp/>
        <stp>##V3_BDPV12</stp>
        <stp>LLL UN Equity</stp>
        <stp>ASSET_TURNOVER</stp>
        <stp>[AerospaceTestModel.xlsx]Bloomberg Model!R13C5</stp>
        <stp>EQY_FUND_YEAR</stp>
        <stp>2016</stp>
        <stp>FUND_PER</stp>
        <stp>Y</stp>
        <tr r="E13" s="2"/>
        <tr r="E13" s="2"/>
      </tp>
      <tp>
        <v>1.017572701389361</v>
        <stp/>
        <stp>##V3_BDPV12</stp>
        <stp>DCO UN Equity</stp>
        <stp>ASSET_TURNOVER</stp>
        <stp>[AerospaceTestModel.xlsx]Bloomberg Model!R18C6</stp>
        <stp>EQY_FUND_YEAR</stp>
        <stp>2015</stp>
        <stp>FUND_PER</stp>
        <stp>Y</stp>
        <tr r="F18" s="2"/>
        <tr r="F18" s="2"/>
      </tp>
      <tp>
        <v>0.74434917198443851</v>
        <stp/>
        <stp>##V3_BDPV12</stp>
        <stp>WAIR UN Equity</stp>
        <stp>ASSET_TURNOVER</stp>
        <stp>[AerospaceTestModel.xlsx]Bloomberg Model!R33C5</stp>
        <stp>EQY_FUND_YEAR</stp>
        <stp>2016</stp>
        <stp>FUND_PER</stp>
        <stp>Y</stp>
        <tr r="E33" s="2"/>
        <tr r="E33" s="2"/>
      </tp>
      <tp>
        <v>0.93269312831440609</v>
        <stp/>
        <stp>##V3_BDPV12</stp>
        <stp>EGL UN Equity</stp>
        <stp>ASSET_TURNOVER</stp>
        <stp>[AerospaceTestModel.xlsx]Bloomberg Model!R45C5</stp>
        <stp>EQY_FUND_YEAR</stp>
        <stp>2016</stp>
        <stp>FUND_PER</stp>
        <stp>Y</stp>
        <tr r="E45" s="2"/>
        <tr r="E45" s="2"/>
      </tp>
      <tp>
        <v>0.76234411436682548</v>
        <stp/>
        <stp>##V3_BDPV12</stp>
        <stp>KTOS UW Equity</stp>
        <stp>ASSET_TURNOVER</stp>
        <stp>[AerospaceTestModel.xlsx]Bloomberg Model!R21C4</stp>
        <stp>EQY_FUND_YEAR</stp>
        <stp>2017</stp>
        <stp>FUND_PER</stp>
        <stp>Y</stp>
        <tr r="D21" s="2"/>
        <tr r="D21" s="2"/>
      </tp>
      <tp>
        <v>0.58547467300468026</v>
        <stp/>
        <stp>##V3_BDPV12</stp>
        <stp>MAXR UN Equity</stp>
        <stp>ASSET_TURNOVER</stp>
        <stp>[AerospaceTestModel.xlsx]Bloomberg Model!R46C5</stp>
        <stp>EQY_FUND_YEAR</stp>
        <stp>2016</stp>
        <stp>FUND_PER</stp>
        <stp>Y</stp>
        <tr r="E46" s="2"/>
        <tr r="E46" s="2"/>
      </tp>
      <tp>
        <v>0.17350061289097893</v>
        <stp/>
        <stp>##V3_BDPV12</stp>
        <stp>GD UN Equity</stp>
        <stp>SALES_3YR_AVG_GROWTH</stp>
        <stp>[AerospaceTestModel.xlsx]Bloomberg Model!R7C3</stp>
        <tr r="C7" s="2"/>
      </tp>
      <tp>
        <v>0.64981498953159789</v>
        <stp/>
        <stp>##V3_BDPV12</stp>
        <stp>ESL UN Equity</stp>
        <stp>ASSET_TURNOVER</stp>
        <stp>[AerospaceTestModel.xlsx]Bloomberg Model!R29C4</stp>
        <stp>EQY_FUND_YEAR</stp>
        <stp>2017</stp>
        <stp>FUND_PER</stp>
        <stp>Y</stp>
        <tr r="D29" s="2"/>
        <tr r="D29" s="2"/>
      </tp>
      <tp>
        <v>0.5309775840597758</v>
        <stp/>
        <stp>##V3_BDPV12</stp>
        <stp>COL UN Equity</stp>
        <stp>ASSET_TURNOVER</stp>
        <stp>[AerospaceTestModel.xlsx]Bloomberg Model!R14C4</stp>
        <stp>EQY_FUND_YEAR</stp>
        <stp>2017</stp>
        <stp>FUND_PER</stp>
        <stp>Y</stp>
        <tr r="D14" s="2"/>
        <tr r="D14" s="2"/>
      </tp>
      <tp>
        <v>0.76167133069574444</v>
        <stp/>
        <stp>##V3_BDPV12</stp>
        <stp>HXL UN Equity</stp>
        <stp>ASSET_TURNOVER</stp>
        <stp>[AerospaceTestModel.xlsx]Bloomberg Model!R16C4</stp>
        <stp>EQY_FUND_YEAR</stp>
        <stp>2017</stp>
        <stp>FUND_PER</stp>
        <stp>Y</stp>
        <tr r="D16" s="2"/>
        <tr r="D16" s="2"/>
      </tp>
      <tp>
        <v>0.77848255672115152</v>
        <stp/>
        <stp>##V3_BDPV12</stp>
        <stp>LLL UN Equity</stp>
        <stp>ASSET_TURNOVER</stp>
        <stp>[AerospaceTestModel.xlsx]Bloomberg Model!R13C4</stp>
        <stp>EQY_FUND_YEAR</stp>
        <stp>2017</stp>
        <stp>FUND_PER</stp>
        <stp>Y</stp>
        <tr r="D13" s="2"/>
        <tr r="D13" s="2"/>
      </tp>
      <tp>
        <v>0.81832377142656632</v>
        <stp/>
        <stp>##V3_BDPV12</stp>
        <stp>RTN UN Equity</stp>
        <stp>ASSET_TURNOVER</stp>
        <stp>[AerospaceTestModel.xlsx]Bloomberg Model!R10C6</stp>
        <stp>EQY_FUND_YEAR</stp>
        <stp>2015</stp>
        <stp>FUND_PER</stp>
        <stp>Y</stp>
        <tr r="F10" s="2"/>
        <tr r="F10" s="2"/>
      </tp>
      <tp>
        <v>0.7721040272126849</v>
        <stp/>
        <stp>##V3_BDPV12</stp>
        <stp>WAIR UN Equity</stp>
        <stp>ASSET_TURNOVER</stp>
        <stp>[AerospaceTestModel.xlsx]Bloomberg Model!R33C4</stp>
        <stp>EQY_FUND_YEAR</stp>
        <stp>2017</stp>
        <stp>FUND_PER</stp>
        <stp>Y</stp>
        <tr r="D33" s="2"/>
        <tr r="D33" s="2"/>
      </tp>
      <tp>
        <v>-119</v>
        <stp/>
        <stp>##V3_BDPV12</stp>
        <stp>HRS UN Equity</stp>
        <stp>CAPITAL_EXPEND</stp>
        <stp>[AerospaceTestModel.xlsx]Bloomberg Model!R8C15</stp>
        <stp>EQY_FUND_YEAR</stp>
        <stp>2017</stp>
        <stp>FUND_PER</stp>
        <stp>Y</stp>
        <tr r="O8" s="2"/>
        <tr r="O8" s="2"/>
      </tp>
      <tp>
        <v>0.72217722339219181</v>
        <stp/>
        <stp>##V3_BDPV12</stp>
        <stp>KTOS UW Equity</stp>
        <stp>ASSET_TURNOVER</stp>
        <stp>[AerospaceTestModel.xlsx]Bloomberg Model!R21C5</stp>
        <stp>EQY_FUND_YEAR</stp>
        <stp>2016</stp>
        <stp>FUND_PER</stp>
        <stp>Y</stp>
        <tr r="E21" s="2"/>
        <tr r="E21" s="2"/>
      </tp>
      <tp>
        <v>1.153441143259087</v>
        <stp/>
        <stp>##V3_BDPV12</stp>
        <stp>UTX UN Equity</stp>
        <stp>SALES_3YR_AVG_GROWTH</stp>
        <stp>[AerospaceTestModel.xlsx]Bloomberg Model!R6C3</stp>
        <tr r="C6" s="2"/>
      </tp>
      <tp>
        <v>1.0315880323272795</v>
        <stp/>
        <stp>##V3_BDPV12</stp>
        <stp>DCO UN Equity</stp>
        <stp>ASSET_TURNOVER</stp>
        <stp>[AerospaceTestModel.xlsx]Bloomberg Model!R18C4</stp>
        <stp>EQY_FUND_YEAR</stp>
        <stp>2017</stp>
        <stp>FUND_PER</stp>
        <stp>Y</stp>
        <tr r="D18" s="2"/>
        <tr r="D18" s="2"/>
      </tp>
      <tp>
        <v>0.81063189905744382</v>
        <stp/>
        <stp>##V3_BDPV12</stp>
        <stp>RTN UN Equity</stp>
        <stp>ASSET_TURNOVER</stp>
        <stp>[AerospaceTestModel.xlsx]Bloomberg Model!R10C5</stp>
        <stp>EQY_FUND_YEAR</stp>
        <stp>2016</stp>
        <stp>FUND_PER</stp>
        <stp>Y</stp>
        <tr r="E10" s="2"/>
        <tr r="E10" s="2"/>
      </tp>
      <tp>
        <v>-152</v>
        <stp/>
        <stp>##V3_BDPV12</stp>
        <stp>HRS UN Equity</stp>
        <stp>CAPITAL_EXPEND</stp>
        <stp>[AerospaceTestModel.xlsx]Bloomberg Model!R8C16</stp>
        <stp>EQY_FUND_YEAR</stp>
        <stp>2016</stp>
        <stp>FUND_PER</stp>
        <stp>Y</stp>
        <tr r="P8" s="2"/>
        <tr r="P8" s="2"/>
      </tp>
      <tp>
        <v>0.64595723765052837</v>
        <stp/>
        <stp>##V3_BDPV12</stp>
        <stp>KTOS UW Equity</stp>
        <stp>ASSET_TURNOVER</stp>
        <stp>[AerospaceTestModel.xlsx]Bloomberg Model!R21C6</stp>
        <stp>EQY_FUND_YEAR</stp>
        <stp>2015</stp>
        <stp>FUND_PER</stp>
        <stp>Y</stp>
        <tr r="F21" s="2"/>
        <tr r="F21" s="2"/>
      </tp>
      <tp>
        <v>0.64669278352845638</v>
        <stp/>
        <stp>##V3_BDPV12</stp>
        <stp>ESL UN Equity</stp>
        <stp>ASSET_TURNOVER</stp>
        <stp>[AerospaceTestModel.xlsx]Bloomberg Model!R29C6</stp>
        <stp>EQY_FUND_YEAR</stp>
        <stp>2015</stp>
        <stp>FUND_PER</stp>
        <stp>Y</stp>
        <tr r="F29" s="2"/>
        <tr r="F29" s="2"/>
      </tp>
      <tp>
        <v>0.73000626435581539</v>
        <stp/>
        <stp>##V3_BDPV12</stp>
        <stp>COL UN Equity</stp>
        <stp>ASSET_TURNOVER</stp>
        <stp>[AerospaceTestModel.xlsx]Bloomberg Model!R14C6</stp>
        <stp>EQY_FUND_YEAR</stp>
        <stp>2015</stp>
        <stp>FUND_PER</stp>
        <stp>Y</stp>
        <tr r="F14" s="2"/>
        <tr r="F14" s="2"/>
      </tp>
      <tp>
        <v>0.88129172782802212</v>
        <stp/>
        <stp>##V3_BDPV12</stp>
        <stp>HXL UN Equity</stp>
        <stp>ASSET_TURNOVER</stp>
        <stp>[AerospaceTestModel.xlsx]Bloomberg Model!R16C6</stp>
        <stp>EQY_FUND_YEAR</stp>
        <stp>2015</stp>
        <stp>FUND_PER</stp>
        <stp>Y</stp>
        <tr r="F16" s="2"/>
        <tr r="F16" s="2"/>
      </tp>
      <tp>
        <v>0.71602544213465713</v>
        <stp/>
        <stp>##V3_BDPV12</stp>
        <stp>LLL UN Equity</stp>
        <stp>ASSET_TURNOVER</stp>
        <stp>[AerospaceTestModel.xlsx]Bloomberg Model!R13C6</stp>
        <stp>EQY_FUND_YEAR</stp>
        <stp>2015</stp>
        <stp>FUND_PER</stp>
        <stp>Y</stp>
        <tr r="F13" s="2"/>
        <tr r="F13" s="2"/>
      </tp>
      <tp>
        <v>1.0226912036877966</v>
        <stp/>
        <stp>##V3_BDPV12</stp>
        <stp>DCO UN Equity</stp>
        <stp>ASSET_TURNOVER</stp>
        <stp>[AerospaceTestModel.xlsx]Bloomberg Model!R18C5</stp>
        <stp>EQY_FUND_YEAR</stp>
        <stp>2016</stp>
        <stp>FUND_PER</stp>
        <stp>Y</stp>
        <tr r="E18" s="2"/>
        <tr r="E18" s="2"/>
      </tp>
      <tp>
        <v>0.8297489279518151</v>
        <stp/>
        <stp>##V3_BDPV12</stp>
        <stp>RTN UN Equity</stp>
        <stp>ASSET_TURNOVER</stp>
        <stp>[AerospaceTestModel.xlsx]Bloomberg Model!R10C4</stp>
        <stp>EQY_FUND_YEAR</stp>
        <stp>2017</stp>
        <stp>FUND_PER</stp>
        <stp>Y</stp>
        <tr r="D10" s="2"/>
        <tr r="D10" s="2"/>
      </tp>
      <tp>
        <v>0.67562894645843108</v>
        <stp/>
        <stp>##V3_BDPV12</stp>
        <stp>WAIR UN Equity</stp>
        <stp>ASSET_TURNOVER</stp>
        <stp>[AerospaceTestModel.xlsx]Bloomberg Model!R33C6</stp>
        <stp>EQY_FUND_YEAR</stp>
        <stp>2015</stp>
        <stp>FUND_PER</stp>
        <stp>Y</stp>
        <tr r="F33" s="2"/>
        <tr r="F33" s="2"/>
      </tp>
      <tp>
        <v>1.2353358058336041</v>
        <stp/>
        <stp>##V3_BDPV12</stp>
        <stp>EGL UN Equity</stp>
        <stp>ASSET_TURNOVER</stp>
        <stp>[AerospaceTestModel.xlsx]Bloomberg Model!R45C6</stp>
        <stp>EQY_FUND_YEAR</stp>
        <stp>2015</stp>
        <stp>FUND_PER</stp>
        <stp>Y</stp>
        <tr r="F45" s="2"/>
        <tr r="F45" s="2"/>
      </tp>
      <tp>
        <v>-148</v>
        <stp/>
        <stp>##V3_BDPV12</stp>
        <stp>HRS UN Equity</stp>
        <stp>CAPITAL_EXPEND</stp>
        <stp>[AerospaceTestModel.xlsx]Bloomberg Model!R8C17</stp>
        <stp>EQY_FUND_YEAR</stp>
        <stp>2015</stp>
        <stp>FUND_PER</stp>
        <stp>Y</stp>
        <tr r="Q8" s="2"/>
        <tr r="Q8" s="2"/>
      </tp>
      <tp>
        <v>0.64236289556794013</v>
        <stp/>
        <stp>##V3_BDPV12</stp>
        <stp>MAXR UN Equity</stp>
        <stp>ASSET_TURNOVER</stp>
        <stp>[AerospaceTestModel.xlsx]Bloomberg Model!R46C6</stp>
        <stp>EQY_FUND_YEAR</stp>
        <stp>2015</stp>
        <stp>FUND_PER</stp>
        <stp>Y</stp>
        <tr r="F46" s="2"/>
        <tr r="F46" s="2"/>
      </tp>
      <tp>
        <v>0.93413005364729362</v>
        <stp/>
        <stp>##V3_BDPV12</stp>
        <stp>NPK UN Equity</stp>
        <stp>ASSET_TURNOVER</stp>
        <stp>[AerospaceTestModel.xlsx]Bloomberg Model!R31C6</stp>
        <stp>EQY_FUND_YEAR</stp>
        <stp>2015</stp>
        <stp>FUND_PER</stp>
        <stp>Y</stp>
        <tr r="F31" s="2"/>
        <tr r="F31" s="2"/>
      </tp>
      <tp>
        <v>1.1694169416941693</v>
        <stp/>
        <stp>##V3_BDPV12</stp>
        <stp>HII UN Equity</stp>
        <stp>ASSET_TURNOVER</stp>
        <stp>[AerospaceTestModel.xlsx]Bloomberg Model!R24C4</stp>
        <stp>EQY_FUND_YEAR</stp>
        <stp>2017</stp>
        <stp>FUND_PER</stp>
        <stp>Y</stp>
        <tr r="D24" s="2"/>
        <tr r="D24" s="2"/>
      </tp>
      <tp>
        <v>0.67606564892637588</v>
        <stp/>
        <stp>##V3_BDPV12</stp>
        <stp>HEI UN Equity</stp>
        <stp>ASSET_TURNOVER</stp>
        <stp>[AerospaceTestModel.xlsx]Bloomberg Model!R19C4</stp>
        <stp>EQY_FUND_YEAR</stp>
        <stp>2017</stp>
        <stp>FUND_PER</stp>
        <stp>Y</stp>
        <tr r="D19" s="2"/>
        <tr r="D19" s="2"/>
      </tp>
      <tp>
        <v>0.77993924193719311</v>
        <stp/>
        <stp>##V3_BDPV12</stp>
        <stp>KEYW UW Equity</stp>
        <stp>ASSET_TURNOVER</stp>
        <stp>[AerospaceTestModel.xlsx]Bloomberg Model!R32C4</stp>
        <stp>EQY_FUND_YEAR</stp>
        <stp>2017</stp>
        <stp>FUND_PER</stp>
        <stp>Y</stp>
        <tr r="D32" s="2"/>
        <tr r="D32" s="2"/>
      </tp>
      <tp>
        <v>0.65360680587780362</v>
        <stp/>
        <stp>##V3_BDPV12</stp>
        <stp>AVAV UW Equity</stp>
        <stp>ASSET_TURNOVER</stp>
        <stp>[AerospaceTestModel.xlsx]Bloomberg Model!R37C5</stp>
        <stp>EQY_FUND_YEAR</stp>
        <stp>2016</stp>
        <stp>FUND_PER</stp>
        <stp>Y</stp>
        <tr r="E37" s="2"/>
        <tr r="E37" s="2"/>
      </tp>
      <tp>
        <v>0.85255488923031175</v>
        <stp/>
        <stp>##V3_BDPV12</stp>
        <stp>NOC UN Equity</stp>
        <stp>ASSET_TURNOVER</stp>
        <stp>[AerospaceTestModel.xlsx]Bloomberg Model!R9C4</stp>
        <stp>EQY_FUND_YEAR</stp>
        <stp>2017</stp>
        <stp>FUND_PER</stp>
        <stp>Y</stp>
        <tr r="D9" s="2"/>
        <tr r="D9" s="2"/>
      </tp>
      <tp>
        <v>1.1422107304460245</v>
        <stp/>
        <stp>##V3_BDPV12</stp>
        <stp>HII UN Equity</stp>
        <stp>ASSET_TURNOVER</stp>
        <stp>[AerospaceTestModel.xlsx]Bloomberg Model!R24C5</stp>
        <stp>EQY_FUND_YEAR</stp>
        <stp>2016</stp>
        <stp>FUND_PER</stp>
        <stp>Y</stp>
        <tr r="E24" s="2"/>
        <tr r="E24" s="2"/>
      </tp>
      <tp>
        <v>0.73699173636921289</v>
        <stp/>
        <stp>##V3_BDPV12</stp>
        <stp>HEI UN Equity</stp>
        <stp>ASSET_TURNOVER</stp>
        <stp>[AerospaceTestModel.xlsx]Bloomberg Model!R19C5</stp>
        <stp>EQY_FUND_YEAR</stp>
        <stp>2016</stp>
        <stp>FUND_PER</stp>
        <stp>Y</stp>
        <tr r="E19" s="2"/>
        <tr r="E19" s="2"/>
      </tp>
      <tp>
        <v>0.71274412776481277</v>
        <stp/>
        <stp>##V3_BDPV12</stp>
        <stp>TGI UN Equity</stp>
        <stp>ASSET_TURNOVER</stp>
        <stp>[AerospaceTestModel.xlsx]Bloomberg Model!R49C5</stp>
        <stp>EQY_FUND_YEAR</stp>
        <stp>2016</stp>
        <stp>FUND_PER</stp>
        <stp>Y</stp>
        <tr r="E49" s="2"/>
        <tr r="E49" s="2"/>
      </tp>
      <tp>
        <v>0.6403623933524164</v>
        <stp/>
        <stp>##V3_BDPV12</stp>
        <stp>KEYW UW Equity</stp>
        <stp>ASSET_TURNOVER</stp>
        <stp>[AerospaceTestModel.xlsx]Bloomberg Model!R32C5</stp>
        <stp>EQY_FUND_YEAR</stp>
        <stp>2016</stp>
        <stp>FUND_PER</stp>
        <stp>Y</stp>
        <tr r="E32" s="2"/>
        <tr r="E32" s="2"/>
      </tp>
      <tp>
        <v>0.66891176358009552</v>
        <stp/>
        <stp>##V3_BDPV12</stp>
        <stp>BWXT UN Equity</stp>
        <stp>ASSET_TURNOVER</stp>
        <stp>[AerospaceTestModel.xlsx]Bloomberg Model!R23C6</stp>
        <stp>EQY_FUND_YEAR</stp>
        <stp>2015</stp>
        <stp>FUND_PER</stp>
        <stp>Y</stp>
        <tr r="F23" s="2"/>
        <tr r="F23" s="2"/>
      </tp>
      <tp>
        <v>0.54305361509942385</v>
        <stp/>
        <stp>##V3_BDPV12</stp>
        <stp>AVAV UW Equity</stp>
        <stp>ASSET_TURNOVER</stp>
        <stp>[AerospaceTestModel.xlsx]Bloomberg Model!R37C4</stp>
        <stp>EQY_FUND_YEAR</stp>
        <stp>2017</stp>
        <stp>FUND_PER</stp>
        <stp>Y</stp>
        <tr r="D37" s="2"/>
        <tr r="D37" s="2"/>
      </tp>
      <tp>
        <v>0.97957552260282188</v>
        <stp/>
        <stp>##V3_BDPV12</stp>
        <stp>NOC UN Equity</stp>
        <stp>ASSET_TURNOVER</stp>
        <stp>[AerospaceTestModel.xlsx]Bloomberg Model!R9C5</stp>
        <stp>EQY_FUND_YEAR</stp>
        <stp>2016</stp>
        <stp>FUND_PER</stp>
        <stp>Y</stp>
        <tr r="E9" s="2"/>
        <tr r="E9" s="2"/>
      </tp>
      <tp>
        <v>0.80445153333405661</v>
        <stp/>
        <stp>##V3_BDPV12</stp>
        <stp>NPK UN Equity</stp>
        <stp>ASSET_TURNOVER</stp>
        <stp>[AerospaceTestModel.xlsx]Bloomberg Model!R31C4</stp>
        <stp>EQY_FUND_YEAR</stp>
        <stp>2017</stp>
        <stp>FUND_PER</stp>
        <stp>Y</stp>
        <tr r="D31" s="2"/>
        <tr r="D31" s="2"/>
      </tp>
      <tp>
        <v>1.1449074451602381</v>
        <stp/>
        <stp>##V3_BDPV12</stp>
        <stp>HII UN Equity</stp>
        <stp>ASSET_TURNOVER</stp>
        <stp>[AerospaceTestModel.xlsx]Bloomberg Model!R24C6</stp>
        <stp>EQY_FUND_YEAR</stp>
        <stp>2015</stp>
        <stp>FUND_PER</stp>
        <stp>Y</stp>
        <tr r="F24" s="2"/>
        <tr r="F24" s="2"/>
      </tp>
      <tp>
        <v>0.73700870008410835</v>
        <stp/>
        <stp>##V3_BDPV12</stp>
        <stp>HEI UN Equity</stp>
        <stp>ASSET_TURNOVER</stp>
        <stp>[AerospaceTestModel.xlsx]Bloomberg Model!R19C6</stp>
        <stp>EQY_FUND_YEAR</stp>
        <stp>2015</stp>
        <stp>FUND_PER</stp>
        <stp>Y</stp>
        <tr r="F19" s="2"/>
        <tr r="F19" s="2"/>
      </tp>
      <tp>
        <v>0.66915240687099498</v>
        <stp/>
        <stp>##V3_BDPV12</stp>
        <stp>TGI UN Equity</stp>
        <stp>ASSET_TURNOVER</stp>
        <stp>[AerospaceTestModel.xlsx]Bloomberg Model!R49C6</stp>
        <stp>EQY_FUND_YEAR</stp>
        <stp>2015</stp>
        <stp>FUND_PER</stp>
        <stp>Y</stp>
        <tr r="F49" s="2"/>
        <tr r="F49" s="2"/>
      </tp>
      <tp>
        <v>0.64713963780510975</v>
        <stp/>
        <stp>##V3_BDPV12</stp>
        <stp>KEYW UW Equity</stp>
        <stp>ASSET_TURNOVER</stp>
        <stp>[AerospaceTestModel.xlsx]Bloomberg Model!R32C6</stp>
        <stp>EQY_FUND_YEAR</stp>
        <stp>2015</stp>
        <stp>FUND_PER</stp>
        <stp>Y</stp>
        <tr r="F32" s="2"/>
        <tr r="F32" s="2"/>
      </tp>
      <tp>
        <v>1.0493815505007593</v>
        <stp/>
        <stp>##V3_BDPV12</stp>
        <stp>BWXT UN Equity</stp>
        <stp>ASSET_TURNOVER</stp>
        <stp>[AerospaceTestModel.xlsx]Bloomberg Model!R23C5</stp>
        <stp>EQY_FUND_YEAR</stp>
        <stp>2016</stp>
        <stp>FUND_PER</stp>
        <stp>Y</stp>
        <tr r="E23" s="2"/>
        <tr r="E23" s="2"/>
      </tp>
      <tp>
        <v>0.92266060083143775</v>
        <stp/>
        <stp>##V3_BDPV12</stp>
        <stp>NOC UN Equity</stp>
        <stp>ASSET_TURNOVER</stp>
        <stp>[AerospaceTestModel.xlsx]Bloomberg Model!R9C6</stp>
        <stp>EQY_FUND_YEAR</stp>
        <stp>2015</stp>
        <stp>FUND_PER</stp>
        <stp>Y</stp>
        <tr r="F9" s="2"/>
        <tr r="F9" s="2"/>
      </tp>
      <tp>
        <v>0.8494766316594986</v>
        <stp/>
        <stp>##V3_BDPV12</stp>
        <stp>NPK UN Equity</stp>
        <stp>ASSET_TURNOVER</stp>
        <stp>[AerospaceTestModel.xlsx]Bloomberg Model!R31C5</stp>
        <stp>EQY_FUND_YEAR</stp>
        <stp>2016</stp>
        <stp>FUND_PER</stp>
        <stp>Y</stp>
        <tr r="E31" s="2"/>
        <tr r="E31" s="2"/>
      </tp>
      <tp>
        <v>1.0253092656054366</v>
        <stp/>
        <stp>##V3_BDPV12</stp>
        <stp>BWXT UN Equity</stp>
        <stp>ASSET_TURNOVER</stp>
        <stp>[AerospaceTestModel.xlsx]Bloomberg Model!R23C4</stp>
        <stp>EQY_FUND_YEAR</stp>
        <stp>2017</stp>
        <stp>FUND_PER</stp>
        <stp>Y</stp>
        <tr r="D23" s="2"/>
        <tr r="D23" s="2"/>
      </tp>
      <tp>
        <v>0.66306502509518539</v>
        <stp/>
        <stp>##V3_BDPV12</stp>
        <stp>AVAV UW Equity</stp>
        <stp>ASSET_TURNOVER</stp>
        <stp>[AerospaceTestModel.xlsx]Bloomberg Model!R37C6</stp>
        <stp>EQY_FUND_YEAR</stp>
        <stp>2015</stp>
        <stp>FUND_PER</stp>
        <stp>Y</stp>
        <tr r="F37" s="2"/>
        <tr r="F37" s="2"/>
      </tp>
      <tp>
        <v>-36.799999999999997</v>
        <stp/>
        <stp>##V3_BDPV12</stp>
        <stp>AJRD UN Equity</stp>
        <stp>CAPITAL_EXPEND</stp>
        <stp>[AerospaceTestModel.xlsx]Bloomberg Model!R30C17</stp>
        <stp>EQY_FUND_YEAR</stp>
        <stp>2015</stp>
        <stp>FUND_PER</stp>
        <stp>Y</stp>
        <tr r="Q30" s="2"/>
        <tr r="Q30" s="2"/>
      </tp>
      <tp>
        <v>-4.9569999999999999</v>
        <stp/>
        <stp>##V3_BDPV12</stp>
        <stp>AAXN UW Equity</stp>
        <stp>CAPITAL_EXPEND</stp>
        <stp>[AerospaceTestModel.xlsx]Bloomberg Model!R22C16</stp>
        <stp>EQY_FUND_YEAR</stp>
        <stp>2016</stp>
        <stp>FUND_PER</stp>
        <stp>Y</stp>
        <tr r="P22" s="2"/>
        <tr r="P22" s="2"/>
      </tp>
      <tp>
        <v>-18.640999999999998</v>
        <stp/>
        <stp>##V3_BDPV12</stp>
        <stp>ATRO UW Equity</stp>
        <stp>CAPITAL_EXPEND</stp>
        <stp>[AerospaceTestModel.xlsx]Bloomberg Model!R39C17</stp>
        <stp>EQY_FUND_YEAR</stp>
        <stp>2015</stp>
        <stp>FUND_PER</stp>
        <stp>Y</stp>
        <tr r="Q39" s="2"/>
        <tr r="Q39" s="2"/>
      </tp>
    </main>
    <main first="bloomberg.rtd">
      <tp>
        <v>-5.2789999999999999</v>
        <stp/>
        <stp>##V3_BDPV12</stp>
        <stp>AVAV UW Equity</stp>
        <stp>CAPITAL_EXPEND</stp>
        <stp>[AerospaceTestModel.xlsx]Bloomberg Model!R37C17</stp>
        <stp>EQY_FUND_YEAR</stp>
        <stp>2015</stp>
        <stp>FUND_PER</stp>
        <stp>Y</stp>
        <tr r="Q37" s="2"/>
        <tr r="Q37" s="2"/>
      </tp>
      <tp>
        <v>-1125</v>
        <stp/>
        <stp>##V3_BDPV12</stp>
        <stp>ARNC UN Equity</stp>
        <stp>CAPITAL_EXPEND</stp>
        <stp>[AerospaceTestModel.xlsx]Bloomberg Model!R27C16</stp>
        <stp>EQY_FUND_YEAR</stp>
        <stp>2016</stp>
        <stp>FUND_PER</stp>
        <stp>Y</stp>
        <tr r="P27" s="2"/>
        <tr r="P27" s="2"/>
      </tp>
      <tp>
        <v>-96.88</v>
        <stp/>
        <stp>##V3_BDPV12</stp>
        <stp>BWXT UN Equity</stp>
        <stp>CAPITAL_EXPEND</stp>
        <stp>[AerospaceTestModel.xlsx]Bloomberg Model!R23C15</stp>
        <stp>EQY_FUND_YEAR</stp>
        <stp>2017</stp>
        <stp>FUND_PER</stp>
        <stp>Y</stp>
        <tr r="O23" s="2"/>
        <tr r="O23" s="2"/>
      </tp>
      <tp>
        <v>5.3226338941434408</v>
        <stp/>
        <stp>##V3_BDPV12</stp>
        <stp>BWXT UN Equity</stp>
        <stp>SALES_3YR_AVG_GROWTH</stp>
        <stp>[AerospaceTestModel.xlsx]Bloomberg Model!R23C3</stp>
        <tr r="C23" s="2"/>
      </tp>
      <tp>
        <v>2.5416677778074082</v>
        <stp/>
        <stp>##V3_BDPV12</stp>
        <stp>SPA UN Equity</stp>
        <stp>EBIT_MARGIN</stp>
        <stp>[AerospaceTestModel.xlsx]Bloomberg Model!R17C18</stp>
        <tr r="R17" s="2"/>
      </tp>
      <tp>
        <v>15.052420419704474</v>
        <stp/>
        <stp>##V3_BDPV12</stp>
        <stp>EGL UN Equity</stp>
        <stp>SALES_3YR_AVG_GROWTH</stp>
        <stp>[AerospaceTestModel.xlsx]Bloomberg Model!R45C3</stp>
        <tr r="C45" s="2"/>
      </tp>
      <tp>
        <v>-47.6</v>
        <stp/>
        <stp>##V3_BDPV12</stp>
        <stp>AJRD UN Equity</stp>
        <stp>CAPITAL_EXPEND</stp>
        <stp>[AerospaceTestModel.xlsx]Bloomberg Model!R30C16</stp>
        <stp>EQY_FUND_YEAR</stp>
        <stp>2016</stp>
        <stp>FUND_PER</stp>
        <stp>Y</stp>
        <tr r="P30" s="2"/>
        <tr r="P30" s="2"/>
      </tp>
      <tp>
        <v>-6.0030000000000001</v>
        <stp/>
        <stp>##V3_BDPV12</stp>
        <stp>AAXN UW Equity</stp>
        <stp>CAPITAL_EXPEND</stp>
        <stp>[AerospaceTestModel.xlsx]Bloomberg Model!R22C17</stp>
        <stp>EQY_FUND_YEAR</stp>
        <stp>2015</stp>
        <stp>FUND_PER</stp>
        <stp>Y</stp>
        <tr r="Q22" s="2"/>
        <tr r="Q22" s="2"/>
      </tp>
      <tp>
        <v>-13.037000000000001</v>
        <stp/>
        <stp>##V3_BDPV12</stp>
        <stp>ATRO UW Equity</stp>
        <stp>CAPITAL_EXPEND</stp>
        <stp>[AerospaceTestModel.xlsx]Bloomberg Model!R39C16</stp>
        <stp>EQY_FUND_YEAR</stp>
        <stp>2016</stp>
        <stp>FUND_PER</stp>
        <stp>Y</stp>
        <tr r="P39" s="2"/>
        <tr r="P39" s="2"/>
      </tp>
      <tp>
        <v>-6.8289999999999997</v>
        <stp/>
        <stp>##V3_BDPV12</stp>
        <stp>AVAV UW Equity</stp>
        <stp>CAPITAL_EXPEND</stp>
        <stp>[AerospaceTestModel.xlsx]Bloomberg Model!R37C16</stp>
        <stp>EQY_FUND_YEAR</stp>
        <stp>2016</stp>
        <stp>FUND_PER</stp>
        <stp>Y</stp>
        <tr r="P37" s="2"/>
        <tr r="P37" s="2"/>
      </tp>
      <tp>
        <v>-1180</v>
        <stp/>
        <stp>##V3_BDPV12</stp>
        <stp>ARNC UN Equity</stp>
        <stp>CAPITAL_EXPEND</stp>
        <stp>[AerospaceTestModel.xlsx]Bloomberg Model!R27C17</stp>
        <stp>EQY_FUND_YEAR</stp>
        <stp>2015</stp>
        <stp>FUND_PER</stp>
        <stp>Y</stp>
        <tr r="Q27" s="2"/>
        <tr r="Q27" s="2"/>
      </tp>
      <tp>
        <v>5.3935851158496112E-4</v>
        <stp/>
        <stp>##V3_BDPV12</stp>
        <stp>COL UN Equity</stp>
        <stp>BB_5Y_DEFAULT_PROB</stp>
        <stp>[AerospaceTestModel.xlsx]Bloomberg Model!R14C20</stp>
        <tr r="T14" s="2"/>
      </tp>
      <tp>
        <v>11.77629141826832</v>
        <stp/>
        <stp>##V3_BDPV12</stp>
        <stp>COL UN Equity</stp>
        <stp>SALES_3YR_AVG_GROWTH</stp>
        <stp>[AerospaceTestModel.xlsx]Bloomberg Model!R14C3</stp>
        <tr r="C14" s="2"/>
      </tp>
      <tp>
        <v>3.0477835642796851</v>
        <stp/>
        <stp>##V3_BDPV12</stp>
        <stp>HEI/A UN Equity</stp>
        <stp>RD_EXPEND_TO_NET_SALES</stp>
        <stp>[AerospaceTestModel.xlsx]Bloomberg Model!R35C9</stp>
        <tr r="I35" s="2"/>
      </tp>
      <tp>
        <v>450</v>
        <stp/>
        <stp>##V3_BDPV12</stp>
        <stp>HRS UN Equity</stp>
        <stp>CF_FREE_CASH_FLOW</stp>
        <stp>[AerospaceTestModel.xlsx]Bloomberg Model!R8C11</stp>
        <stp>EQY_FUND_YEAR</stp>
        <stp>2017</stp>
        <stp>FUND_PER</stp>
        <stp>Y</stp>
        <tr r="K8" s="2"/>
        <tr r="K8" s="2"/>
      </tp>
      <tp>
        <v>-29.4</v>
        <stp/>
        <stp>##V3_BDPV12</stp>
        <stp>AJRD UN Equity</stp>
        <stp>CAPITAL_EXPEND</stp>
        <stp>[AerospaceTestModel.xlsx]Bloomberg Model!R30C15</stp>
        <stp>EQY_FUND_YEAR</stp>
        <stp>2017</stp>
        <stp>FUND_PER</stp>
        <stp>Y</stp>
        <tr r="O30" s="2"/>
        <tr r="O30" s="2"/>
      </tp>
      <tp>
        <v>-13.478</v>
        <stp/>
        <stp>##V3_BDPV12</stp>
        <stp>ATRO UW Equity</stp>
        <stp>CAPITAL_EXPEND</stp>
        <stp>[AerospaceTestModel.xlsx]Bloomberg Model!R39C15</stp>
        <stp>EQY_FUND_YEAR</stp>
        <stp>2017</stp>
        <stp>FUND_PER</stp>
        <stp>Y</stp>
        <tr r="O39" s="2"/>
        <tr r="O39" s="2"/>
      </tp>
      <tp>
        <v>-9.0169999999999995</v>
        <stp/>
        <stp>##V3_BDPV12</stp>
        <stp>AVAV UW Equity</stp>
        <stp>CAPITAL_EXPEND</stp>
        <stp>[AerospaceTestModel.xlsx]Bloomberg Model!R37C15</stp>
        <stp>EQY_FUND_YEAR</stp>
        <stp>2017</stp>
        <stp>FUND_PER</stp>
        <stp>Y</stp>
        <tr r="O37" s="2"/>
        <tr r="O37" s="2"/>
      </tp>
      <tp>
        <v>-68.334999999999994</v>
        <stp/>
        <stp>##V3_BDPV12</stp>
        <stp>BWXT UN Equity</stp>
        <stp>CAPITAL_EXPEND</stp>
        <stp>[AerospaceTestModel.xlsx]Bloomberg Model!R23C17</stp>
        <stp>EQY_FUND_YEAR</stp>
        <stp>2015</stp>
        <stp>FUND_PER</stp>
        <stp>Y</stp>
        <tr r="Q23" s="2"/>
        <tr r="Q23" s="2"/>
      </tp>
      <tp>
        <v>5.0452338247003459E-3</v>
        <stp/>
        <stp>##V3_BDPV12</stp>
        <stp>LLL UN Equity</stp>
        <stp>BB_5Y_DEFAULT_PROB</stp>
        <stp>[AerospaceTestModel.xlsx]Bloomberg Model!R13C20</stp>
        <tr r="T13" s="2"/>
      </tp>
      <tp>
        <v>17.507267729417791</v>
        <stp/>
        <stp>##V3_BDPV12</stp>
        <stp>KEYW UW Equity</stp>
        <stp>SALES_3YR_AVG_GROWTH</stp>
        <stp>[AerospaceTestModel.xlsx]Bloomberg Model!R32C3</stp>
        <tr r="C32" s="2"/>
      </tp>
      <tp>
        <v>3.482525651275211</v>
        <stp/>
        <stp>##V3_BDPV12</stp>
        <stp>VEC UN Equity</stp>
        <stp>EBIT_MARGIN</stp>
        <stp>[AerospaceTestModel.xlsx]Bloomberg Model!R25C18</stp>
        <tr r="R25" s="2"/>
      </tp>
      <tp>
        <v>640</v>
        <stp/>
        <stp>##V3_BDPV12</stp>
        <stp>HRS UN Equity</stp>
        <stp>CF_FREE_CASH_FLOW</stp>
        <stp>[AerospaceTestModel.xlsx]Bloomberg Model!R8C12</stp>
        <stp>EQY_FUND_YEAR</stp>
        <stp>2014</stp>
        <stp>FUND_PER</stp>
        <stp>Y</stp>
        <tr r="L8" s="2"/>
        <tr r="L8" s="2"/>
      </tp>
      <tp>
        <v>-10.419</v>
        <stp/>
        <stp>##V3_BDPV12</stp>
        <stp>AAXN UW Equity</stp>
        <stp>CAPITAL_EXPEND</stp>
        <stp>[AerospaceTestModel.xlsx]Bloomberg Model!R22C15</stp>
        <stp>EQY_FUND_YEAR</stp>
        <stp>2017</stp>
        <stp>FUND_PER</stp>
        <stp>Y</stp>
        <tr r="O22" s="2"/>
        <tr r="O22" s="2"/>
      </tp>
      <tp>
        <v>-596</v>
        <stp/>
        <stp>##V3_BDPV12</stp>
        <stp>ARNC UN Equity</stp>
        <stp>CAPITAL_EXPEND</stp>
        <stp>[AerospaceTestModel.xlsx]Bloomberg Model!R27C15</stp>
        <stp>EQY_FUND_YEAR</stp>
        <stp>2017</stp>
        <stp>FUND_PER</stp>
        <stp>Y</stp>
        <tr r="O27" s="2"/>
        <tr r="O27" s="2"/>
      </tp>
      <tp>
        <v>-52.634</v>
        <stp/>
        <stp>##V3_BDPV12</stp>
        <stp>BWXT UN Equity</stp>
        <stp>CAPITAL_EXPEND</stp>
        <stp>[AerospaceTestModel.xlsx]Bloomberg Model!R23C16</stp>
        <stp>EQY_FUND_YEAR</stp>
        <stp>2016</stp>
        <stp>FUND_PER</stp>
        <stp>Y</stp>
        <tr r="P23" s="2"/>
        <tr r="P23" s="2"/>
      </tp>
      <tp>
        <v>8.086249515589552</v>
        <stp/>
        <stp>##V3_BDPV12</stp>
        <stp>MOG/A UN Equity</stp>
        <stp>EBIT_MARGIN</stp>
        <stp>[AerospaceTestModel.xlsx]Bloomberg Model!R34C18</stp>
        <tr r="R34" s="2"/>
      </tp>
      <tp>
        <v>1.002987239063416</v>
        <stp/>
        <stp>##V3_BDPV12</stp>
        <stp>MAXR UN Equity</stp>
        <stp>SALES_3YR_AVG_GROWTH</stp>
        <stp>[AerospaceTestModel.xlsx]Bloomberg Model!R46C3</stp>
        <tr r="C46" s="2"/>
      </tp>
      <tp>
        <v>1.9830459162082099</v>
        <stp/>
        <stp>##V3_BDPV12</stp>
        <stp>CUB UN Equity</stp>
        <stp>EBIT_MARGIN</stp>
        <stp>[AerospaceTestModel.xlsx]Bloomberg Model!R15C18</stp>
        <tr r="R15" s="2"/>
      </tp>
      <tp>
        <v>2.1497027281419245</v>
        <stp/>
        <stp>##V3_BDPV12</stp>
        <stp>HXL UN Equity</stp>
        <stp>SALES_3YR_AVG_GROWTH</stp>
        <stp>[AerospaceTestModel.xlsx]Bloomberg Model!R16C3</stp>
        <tr r="C16" s="2"/>
      </tp>
      <tp>
        <v>-6.6790953843865664</v>
        <stp/>
        <stp>##V3_BDPV12</stp>
        <stp>NPK UN Equity</stp>
        <stp>SALES_3YR_AVG_GROWTH</stp>
        <stp>[AerospaceTestModel.xlsx]Bloomberg Model!R31C3</stp>
        <tr r="C31" s="2"/>
      </tp>
      <tp>
        <v>4.6039337688184969E-3</v>
        <stp/>
        <stp>##V3_BDPV12</stp>
        <stp>LMT UN Equity</stp>
        <stp>BB_5Y_DEFAULT_PROB</stp>
        <stp>[AerospaceTestModel.xlsx]Bloomberg Model!R12C20</stp>
        <tr r="T12" s="2"/>
      </tp>
      <tp>
        <v>2.2888765316565194</v>
        <stp/>
        <stp>##V3_BDPV12</stp>
        <stp>HII UN Equity</stp>
        <stp>SALES_3YR_AVG_GROWTH</stp>
        <stp>[AerospaceTestModel.xlsx]Bloomberg Model!R24C3</stp>
        <tr r="C24" s="2"/>
      </tp>
      <tp>
        <v>5742</v>
        <stp/>
        <stp>##V3_BDPV12</stp>
        <stp>UTX UN Equity</stp>
        <stp>CF_FREE_CASH_FLOW</stp>
        <stp>[AerospaceTestModel.xlsx]Bloomberg Model!R6C12</stp>
        <stp>EQY_FUND_YEAR</stp>
        <stp>2014</stp>
        <stp>FUND_PER</stp>
        <stp>Y</stp>
        <tr r="L6" s="2"/>
        <tr r="L6" s="2"/>
      </tp>
      <tp>
        <v>3307</v>
        <stp/>
        <stp>##V3_BDPV12</stp>
        <stp>GD UN Equity</stp>
        <stp>CF_FREE_CASH_FLOW</stp>
        <stp>[AerospaceTestModel.xlsx]Bloomberg Model!R7C12</stp>
        <stp>EQY_FUND_YEAR</stp>
        <stp>2014</stp>
        <stp>FUND_PER</stp>
        <stp>Y</stp>
        <tr r="L7" s="2"/>
        <tr r="L7" s="2"/>
      </tp>
      <tp>
        <v>0.10932031163597007</v>
        <stp/>
        <stp>##V3_BDPV12</stp>
        <stp>KTOS UW Equity</stp>
        <stp>SALES_3YR_AVG_GROWTH</stp>
        <stp>[AerospaceTestModel.xlsx]Bloomberg Model!R21C3</stp>
        <tr r="C21" s="2"/>
      </tp>
      <tp>
        <v>3451</v>
        <stp/>
        <stp>##V3_BDPV12</stp>
        <stp>GD UN Equity</stp>
        <stp>CF_FREE_CASH_FLOW</stp>
        <stp>[AerospaceTestModel.xlsx]Bloomberg Model!R7C11</stp>
        <stp>EQY_FUND_YEAR</stp>
        <stp>2017</stp>
        <stp>FUND_PER</stp>
        <stp>Y</stp>
        <tr r="K7" s="2"/>
        <tr r="K7" s="2"/>
      </tp>
      <tp>
        <v>2.2979147215950131</v>
        <stp/>
        <stp>##V3_BDPV12</stp>
        <stp>AVAV UW Equity</stp>
        <stp>SALES_3YR_AVG_GROWTH</stp>
        <stp>[AerospaceTestModel.xlsx]Bloomberg Model!R37C3</stp>
        <tr r="C37" s="2"/>
      </tp>
      <tp>
        <v>21.020858146140007</v>
        <stp/>
        <stp>##V3_BDPV12</stp>
        <stp>HEI/A UN Equity</stp>
        <stp>EBIT_MARGIN</stp>
        <stp>[AerospaceTestModel.xlsx]Bloomberg Model!R35C18</stp>
        <tr r="R35" s="2"/>
      </tp>
      <tp>
        <v>43.610946128652309</v>
        <stp/>
        <stp>##V3_BDPV12</stp>
        <stp>TDG UN Equity</stp>
        <stp>EBIT_MARGIN</stp>
        <stp>[AerospaceTestModel.xlsx]Bloomberg Model!R48C18</stp>
        <tr r="R48" s="2"/>
      </tp>
      <tp>
        <v>13.910481597412316</v>
        <stp/>
        <stp>##V3_BDPV12</stp>
        <stp>TDG UN Equity</stp>
        <stp>SALES_3YR_AVG_GROWTH</stp>
        <stp>[AerospaceTestModel.xlsx]Bloomberg Model!R48C3</stp>
        <tr r="C48" s="2"/>
      </tp>
      <tp>
        <v>-4.0870011169320541</v>
        <stp/>
        <stp>##V3_BDPV12</stp>
        <stp>LLL UN Equity</stp>
        <stp>SALES_3YR_AVG_GROWTH</stp>
        <stp>[AerospaceTestModel.xlsx]Bloomberg Model!R13C3</stp>
        <tr r="C13" s="2"/>
      </tp>
      <tp>
        <v>9.526870295873346</v>
        <stp/>
        <stp>##V3_BDPV12</stp>
        <stp>MRCY UW Equity</stp>
        <stp>EBIT_MARGIN</stp>
        <stp>[AerospaceTestModel.xlsx]Bloomberg Model!R36C18</stp>
        <tr r="R36" s="2"/>
      </tp>
      <tp>
        <v>1.9522528873901965</v>
        <stp/>
        <stp>##V3_BDPV12</stp>
        <stp>WAIR UN Equity</stp>
        <stp>SALES_3YR_AVG_GROWTH</stp>
        <stp>[AerospaceTestModel.xlsx]Bloomberg Model!R33C3</stp>
        <tr r="C33" s="2"/>
      </tp>
      <tp>
        <v>8.0635644493325161E-3</v>
        <stp/>
        <stp>##V3_BDPV12</stp>
        <stp>HII UN Equity</stp>
        <stp>BB_5Y_DEFAULT_PROB</stp>
        <stp>[AerospaceTestModel.xlsx]Bloomberg Model!R24C20</stp>
        <tr r="T24" s="2"/>
      </tp>
      <tp>
        <v>3.561871235319126</v>
        <stp/>
        <stp>##V3_BDPV12</stp>
        <stp>RTN UN Equity</stp>
        <stp>SALES_3YR_AVG_GROWTH</stp>
        <stp>[AerospaceTestModel.xlsx]Bloomberg Model!R10C3</stp>
        <tr r="C10" s="2"/>
      </tp>
      <tp>
        <v>8.9906288343308827E-3</v>
        <stp/>
        <stp>##V3_BDPV12</stp>
        <stp>AIR UN Equity</stp>
        <stp>BB_5Y_DEFAULT_PROB</stp>
        <stp>[AerospaceTestModel.xlsx]Bloomberg Model!R20C20</stp>
        <tr r="T20" s="2"/>
      </tp>
      <tp>
        <v>3617</v>
        <stp/>
        <stp>##V3_BDPV12</stp>
        <stp>UTX UN Equity</stp>
        <stp>CF_FREE_CASH_FLOW</stp>
        <stp>[AerospaceTestModel.xlsx]Bloomberg Model!R6C11</stp>
        <stp>EQY_FUND_YEAR</stp>
        <stp>2017</stp>
        <stp>FUND_PER</stp>
        <stp>Y</stp>
        <tr r="K6" s="2"/>
        <tr r="K6" s="2"/>
      </tp>
      <tp>
        <v>-10.121</v>
        <stp/>
        <stp>##V3_BDPV12</stp>
        <stp>KEYW UW Equity</stp>
        <stp>CAPITAL_EXPEND</stp>
        <stp>[AerospaceTestModel.xlsx]Bloomberg Model!R32C15</stp>
        <stp>EQY_FUND_YEAR</stp>
        <stp>2017</stp>
        <stp>FUND_PER</stp>
        <stp>Y</stp>
        <tr r="O32" s="2"/>
        <tr r="O32" s="2"/>
      </tp>
      <tp>
        <v>-2450</v>
        <stp/>
        <stp>##V3_BDPV12</stp>
        <stp>BA UN Equity</stp>
        <stp>CAPITAL_EXPEND</stp>
        <stp>[AerospaceTestModel.xlsx]Bloomberg Model!R47C17</stp>
        <stp>EQY_FUND_YEAR</stp>
        <stp>2015</stp>
        <stp>FUND_PER</stp>
        <stp>Y</stp>
        <tr r="Q47" s="2"/>
        <tr r="Q47" s="2"/>
      </tp>
      <tp>
        <v>28.993714313845548</v>
        <stp/>
        <stp>##V3_BDPV12</stp>
        <stp>MRCY UW Equity</stp>
        <stp>SALES_3YR_AVG_GROWTH</stp>
        <stp>[AerospaceTestModel.xlsx]Bloomberg Model!R36C3</stp>
        <tr r="C36" s="2"/>
      </tp>
      <tp>
        <v>21.020858146140007</v>
        <stp/>
        <stp>##V3_BDPV12</stp>
        <stp>HEI UN Equity</stp>
        <stp>EBIT_MARGIN</stp>
        <stp>[AerospaceTestModel.xlsx]Bloomberg Model!R19C18</stp>
        <tr r="R19" s="2"/>
      </tp>
      <tp>
        <v>11.763188443183283</v>
        <stp/>
        <stp>##V3_BDPV12</stp>
        <stp>HII UN Equity</stp>
        <stp>EBIT_MARGIN</stp>
        <stp>[AerospaceTestModel.xlsx]Bloomberg Model!R24C18</stp>
        <tr r="R24" s="2"/>
      </tp>
      <tp>
        <v>-13.764329285740221</v>
        <stp/>
        <stp>##V3_BDPV12</stp>
        <stp>TGI UN Equity</stp>
        <stp>EBIT_MARGIN</stp>
        <stp>[AerospaceTestModel.xlsx]Bloomberg Model!R49C18</stp>
        <tr r="R49" s="2"/>
      </tp>
      <tp>
        <v>2.302475981508644</v>
        <stp/>
        <stp>##V3_BDPV12</stp>
        <stp>KEYW UW Equity</stp>
        <stp>EBIT_MARGIN</stp>
        <stp>[AerospaceTestModel.xlsx]Bloomberg Model!R32C18</stp>
        <tr r="R32" s="2"/>
      </tp>
      <tp>
        <v>-49.7</v>
        <stp/>
        <stp>##V3_BDPV12</stp>
        <stp>MAXR UN Equity</stp>
        <stp>CAPITAL_EXPEND</stp>
        <stp>[AerospaceTestModel.xlsx]Bloomberg Model!R46C15</stp>
        <stp>EQY_FUND_YEAR</stp>
        <stp>2017</stp>
        <stp>FUND_PER</stp>
        <stp>Y</stp>
        <tr r="O46" s="2"/>
        <tr r="O46" s="2"/>
      </tp>
      <tp>
        <v>-2613</v>
        <stp/>
        <stp>##V3_BDPV12</stp>
        <stp>BA UN Equity</stp>
        <stp>CAPITAL_EXPEND</stp>
        <stp>[AerospaceTestModel.xlsx]Bloomberg Model!R47C16</stp>
        <stp>EQY_FUND_YEAR</stp>
        <stp>2016</stp>
        <stp>FUND_PER</stp>
        <stp>Y</stp>
        <tr r="P47" s="2"/>
        <tr r="P47" s="2"/>
      </tp>
      <tp>
        <v>-26.5</v>
        <stp/>
        <stp>##V3_BDPV12</stp>
        <stp>KTOS UW Equity</stp>
        <stp>CAPITAL_EXPEND</stp>
        <stp>[AerospaceTestModel.xlsx]Bloomberg Model!R21C15</stp>
        <stp>EQY_FUND_YEAR</stp>
        <stp>2017</stp>
        <stp>FUND_PER</stp>
        <stp>Y</stp>
        <tr r="O21" s="2"/>
        <tr r="O21" s="2"/>
      </tp>
      <tp>
        <v>6.3509157221096554E-2</v>
        <stp/>
        <stp>##V3_BDPV12</stp>
        <stp>TGI UN Equity</stp>
        <stp>BB_5Y_DEFAULT_PROB</stp>
        <stp>[AerospaceTestModel.xlsx]Bloomberg Model!R49C20</stp>
        <tr r="T49" s="2"/>
      </tp>
      <tp>
        <v>2.5230215809333489E-2</v>
        <stp/>
        <stp>##V3_BDPV12</stp>
        <stp>EGL UN Equity</stp>
        <stp>BB_5Y_DEFAULT_PROB</stp>
        <stp>[AerospaceTestModel.xlsx]Bloomberg Model!R45C20</stp>
        <tr r="T45" s="2"/>
      </tp>
      <tp>
        <v>-6.202950280640958</v>
        <stp/>
        <stp>##V3_BDPV12</stp>
        <stp>TGI UN Equity</stp>
        <stp>SALES_3YR_AVG_GROWTH</stp>
        <stp>[AerospaceTestModel.xlsx]Bloomberg Model!R49C3</stp>
        <tr r="C49" s="2"/>
      </tp>
      <tp>
        <v>10.517667532540269</v>
        <stp/>
        <stp>##V3_BDPV12</stp>
        <stp>HEI UN Equity</stp>
        <stp>SALES_3YR_AVG_GROWTH</stp>
        <stp>[AerospaceTestModel.xlsx]Bloomberg Model!R19C3</stp>
        <tr r="C19" s="2"/>
      </tp>
      <tp>
        <v>17.682122024949972</v>
        <stp/>
        <stp>##V3_BDPV12</stp>
        <stp>AVAV UW Equity</stp>
        <stp>EBIT_MARGIN</stp>
        <stp>[AerospaceTestModel.xlsx]Bloomberg Model!R37C18</stp>
        <tr r="R37" s="2"/>
      </tp>
      <tp>
        <v>-39.445856696473243</v>
        <stp/>
        <stp>##V3_BDPV12</stp>
        <stp>MAXR UN Equity</stp>
        <stp>CAPITAL_EXPEND</stp>
        <stp>[AerospaceTestModel.xlsx]Bloomberg Model!R46C16</stp>
        <stp>EQY_FUND_YEAR</stp>
        <stp>2016</stp>
        <stp>FUND_PER</stp>
        <stp>Y</stp>
        <tr r="P46" s="2"/>
        <tr r="P46" s="2"/>
      </tp>
      <tp>
        <v>-13.742000000000001</v>
        <stp/>
        <stp>##V3_BDPV12</stp>
        <stp>KEYW UW Equity</stp>
        <stp>CAPITAL_EXPEND</stp>
        <stp>[AerospaceTestModel.xlsx]Bloomberg Model!R32C17</stp>
        <stp>EQY_FUND_YEAR</stp>
        <stp>2015</stp>
        <stp>FUND_PER</stp>
        <stp>Y</stp>
        <tr r="Q32" s="2"/>
        <tr r="Q32" s="2"/>
      </tp>
      <tp>
        <v>-1739</v>
        <stp/>
        <stp>##V3_BDPV12</stp>
        <stp>BA UN Equity</stp>
        <stp>CAPITAL_EXPEND</stp>
        <stp>[AerospaceTestModel.xlsx]Bloomberg Model!R47C15</stp>
        <stp>EQY_FUND_YEAR</stp>
        <stp>2017</stp>
        <stp>FUND_PER</stp>
        <stp>Y</stp>
        <tr r="O47" s="2"/>
        <tr r="O47" s="2"/>
      </tp>
      <tp>
        <v>-9.1999999999999993</v>
        <stp/>
        <stp>##V3_BDPV12</stp>
        <stp>KTOS UW Equity</stp>
        <stp>CAPITAL_EXPEND</stp>
        <stp>[AerospaceTestModel.xlsx]Bloomberg Model!R21C16</stp>
        <stp>EQY_FUND_YEAR</stp>
        <stp>2016</stp>
        <stp>FUND_PER</stp>
        <stp>Y</stp>
        <tr r="P21" s="2"/>
        <tr r="P21" s="2"/>
      </tp>
      <tp>
        <v>7.0643026119895135E-3</v>
        <stp/>
        <stp>##V3_BDPV12</stp>
        <stp>TDG UN Equity</stp>
        <stp>BB_5Y_DEFAULT_PROB</stp>
        <stp>[AerospaceTestModel.xlsx]Bloomberg Model!R48C20</stp>
        <tr r="T48" s="2"/>
      </tp>
      <tp>
        <v>17.92351674550283</v>
        <stp/>
        <stp>##V3_BDPV12</stp>
        <stp>NPK UN Equity</stp>
        <stp>EBIT_MARGIN</stp>
        <stp>[AerospaceTestModel.xlsx]Bloomberg Model!R31C18</stp>
        <tr r="R31" s="2"/>
      </tp>
      <tp>
        <v>2.253014459035205E-3</v>
        <stp/>
        <stp>##V3_BDPV12</stp>
        <stp>TDY UN Equity</stp>
        <stp>BB_5Y_DEFAULT_PROB</stp>
        <stp>[AerospaceTestModel.xlsx]Bloomberg Model!R38C20</stp>
        <tr r="T38" s="2"/>
      </tp>
      <tp>
        <v>-24.855516412032159</v>
        <stp/>
        <stp>##V3_BDPV12</stp>
        <stp>MAXR UN Equity</stp>
        <stp>CAPITAL_EXPEND</stp>
        <stp>[AerospaceTestModel.xlsx]Bloomberg Model!R46C17</stp>
        <stp>EQY_FUND_YEAR</stp>
        <stp>2015</stp>
        <stp>FUND_PER</stp>
        <stp>Y</stp>
        <tr r="Q46" s="2"/>
        <tr r="Q46" s="2"/>
      </tp>
      <tp>
        <v>-18.41</v>
        <stp/>
        <stp>##V3_BDPV12</stp>
        <stp>KEYW UW Equity</stp>
        <stp>CAPITAL_EXPEND</stp>
        <stp>[AerospaceTestModel.xlsx]Bloomberg Model!R32C16</stp>
        <stp>EQY_FUND_YEAR</stp>
        <stp>2016</stp>
        <stp>FUND_PER</stp>
        <stp>Y</stp>
        <tr r="P32" s="2"/>
        <tr r="P32" s="2"/>
      </tp>
      <tp>
        <v>-11.3</v>
        <stp/>
        <stp>##V3_BDPV12</stp>
        <stp>KTOS UW Equity</stp>
        <stp>CAPITAL_EXPEND</stp>
        <stp>[AerospaceTestModel.xlsx]Bloomberg Model!R21C17</stp>
        <stp>EQY_FUND_YEAR</stp>
        <stp>2015</stp>
        <stp>FUND_PER</stp>
        <stp>Y</stp>
        <tr r="Q21" s="2"/>
        <tr r="Q21" s="2"/>
      </tp>
      <tp>
        <v>2.5531113981857034E-3</v>
        <stp/>
        <stp>##V3_BDPV12</stp>
        <stp>HEI UN Equity</stp>
        <stp>BB_5Y_DEFAULT_PROB</stp>
        <stp>[AerospaceTestModel.xlsx]Bloomberg Model!R19C20</stp>
        <tr r="T19" s="2"/>
      </tp>
      <tp>
        <v>1.8028577753085084E-2</v>
        <stp/>
        <stp>##V3_BDPV12</stp>
        <stp>VEC UN Equity</stp>
        <stp>BB_5Y_DEFAULT_PROB</stp>
        <stp>[AerospaceTestModel.xlsx]Bloomberg Model!R25C20</stp>
        <tr r="T25" s="2"/>
      </tp>
      <tp>
        <v>10.517667532540269</v>
        <stp/>
        <stp>##V3_BDPV12</stp>
        <stp>HEI/A UN Equity</stp>
        <stp>SALES_3YR_AVG_GROWTH</stp>
        <stp>[AerospaceTestModel.xlsx]Bloomberg Model!R35C3</stp>
        <tr r="C35" s="2"/>
      </tp>
      <tp>
        <v>15.544865002331198</v>
        <stp/>
        <stp>##V3_BDPV12</stp>
        <stp>BWXT UN Equity</stp>
        <stp>EBIT_MARGIN</stp>
        <stp>[AerospaceTestModel.xlsx]Bloomberg Model!R23C18</stp>
        <tr r="R23" s="2"/>
      </tp>
      <tp>
        <v>-130.5</v>
        <stp/>
        <stp>##V3_BDPV12</stp>
        <stp>KLXI UW Equity</stp>
        <stp>CAPITAL_EXPEND</stp>
        <stp>[AerospaceTestModel.xlsx]Bloomberg Model!R44C16</stp>
        <stp>EQY_FUND_YEAR</stp>
        <stp>2016</stp>
        <stp>FUND_PER</stp>
        <stp>Y</stp>
        <tr r="P44" s="2"/>
        <tr r="P44" s="2"/>
      </tp>
      <tp>
        <v>-52.704999999999998</v>
        <stp/>
        <stp>##V3_BDPV12</stp>
        <stp>CW UN Equity</stp>
        <stp>CAPITAL_EXPEND</stp>
        <stp>[AerospaceTestModel.xlsx]Bloomberg Model!R28C15</stp>
        <stp>EQY_FUND_YEAR</stp>
        <stp>2017</stp>
        <stp>FUND_PER</stp>
        <stp>Y</stp>
        <tr r="O28" s="2"/>
        <tr r="O28" s="2"/>
      </tp>
      <tp>
        <v>-5.984</v>
        <stp/>
        <stp>##V3_BDPV12</stp>
        <stp>MRCY UW Equity</stp>
        <stp>CAPITAL_EXPEND</stp>
        <stp>[AerospaceTestModel.xlsx]Bloomberg Model!R36C17</stp>
        <stp>EQY_FUND_YEAR</stp>
        <stp>2015</stp>
        <stp>FUND_PER</stp>
        <stp>Y</stp>
        <tr r="Q36" s="2"/>
        <tr r="Q36" s="2"/>
      </tp>
      <tp>
        <v>-0.79529432158857694</v>
        <stp/>
        <stp>##V3_BDPV12</stp>
        <stp>ESL UN Equity</stp>
        <stp>SALES_3YR_AVG_GROWTH</stp>
        <stp>[AerospaceTestModel.xlsx]Bloomberg Model!R29C3</stp>
        <tr r="C29" s="2"/>
      </tp>
      <tp>
        <v>-7.2191741264799242E-2</v>
        <stp/>
        <stp>##V3_BDPV12</stp>
        <stp>KTOS UW Equity</stp>
        <stp>EBIT_MARGIN</stp>
        <stp>[AerospaceTestModel.xlsx]Bloomberg Model!R21C18</stp>
        <tr r="R21" s="2"/>
      </tp>
      <tp>
        <v>12.174717749398482</v>
        <stp/>
        <stp>##V3_BDPV12</stp>
        <stp>NOC UN Equity</stp>
        <stp>EBIT_MARGIN</stp>
        <stp>[AerospaceTestModel.xlsx]Bloomberg Model!R9C18</stp>
        <tr r="R9" s="2"/>
      </tp>
      <tp t="s">
        <v>#N/A N/A</v>
        <stp/>
        <stp>##V3_BDPV12</stp>
        <stp>KLXI UW Equity</stp>
        <stp>CAPITAL_EXPEND</stp>
        <stp>[AerospaceTestModel.xlsx]Bloomberg Model!R44C17</stp>
        <stp>EQY_FUND_YEAR</stp>
        <stp>2015</stp>
        <stp>FUND_PER</stp>
        <stp>Y</stp>
        <tr r="Q44" s="2"/>
      </tp>
      <tp>
        <v>-136.80000000000001</v>
        <stp/>
        <stp>##V3_BDPV12</stp>
        <stp>KLXI UW Equity</stp>
        <stp>CAPITAL_EXPEND</stp>
        <stp>[AerospaceTestModel.xlsx]Bloomberg Model!R44C17</stp>
        <stp>EQY_FUND_YEAR</stp>
        <stp>2014</stp>
        <stp>FUND_PER</stp>
        <stp>Y</stp>
        <tr r="Q44" s="2"/>
      </tp>
      <tp>
        <v>11605</v>
        <stp/>
        <stp>##V3_BDPV12</stp>
        <stp>BA UN Equity</stp>
        <stp>CF_FREE_CASH_FLOW</stp>
        <stp>[AerospaceTestModel.xlsx]Bloomberg Model!R47C11</stp>
        <stp>EQY_FUND_YEAR</stp>
        <stp>2017</stp>
        <stp>FUND_PER</stp>
        <stp>Y</stp>
        <tr r="K47" s="2"/>
        <tr r="K47" s="2"/>
      </tp>
      <tp>
        <v>-7.8849999999999998</v>
        <stp/>
        <stp>##V3_BDPV12</stp>
        <stp>MRCY UW Equity</stp>
        <stp>CAPITAL_EXPEND</stp>
        <stp>[AerospaceTestModel.xlsx]Bloomberg Model!R36C16</stp>
        <stp>EQY_FUND_YEAR</stp>
        <stp>2016</stp>
        <stp>FUND_PER</stp>
        <stp>Y</stp>
        <tr r="P36" s="2"/>
        <tr r="P36" s="2"/>
      </tp>
      <tp>
        <v>1.6161928111798826E-2</v>
        <stp/>
        <stp>##V3_BDPV12</stp>
        <stp>DCO UN Equity</stp>
        <stp>BB_5Y_DEFAULT_PROB</stp>
        <stp>[AerospaceTestModel.xlsx]Bloomberg Model!R18C20</stp>
        <tr r="T18" s="2"/>
      </tp>
      <tp>
        <v>7.0198697207224043</v>
        <stp/>
        <stp>##V3_BDPV12</stp>
        <stp>WAIR UN Equity</stp>
        <stp>EBIT_MARGIN</stp>
        <stp>[AerospaceTestModel.xlsx]Bloomberg Model!R33C18</stp>
        <tr r="R33" s="2"/>
      </tp>
      <tp>
        <v>8.2379649761308329</v>
        <stp/>
        <stp>##V3_BDPV12</stp>
        <stp>ESL UN Equity</stp>
        <stp>EBIT_MARGIN</stp>
        <stp>[AerospaceTestModel.xlsx]Bloomberg Model!R29C18</stp>
        <tr r="R29" s="2"/>
      </tp>
      <tp>
        <v>6.3542114940730015</v>
        <stp/>
        <stp>##V3_BDPV12</stp>
        <stp>EGL UN Equity</stp>
        <stp>EBIT_MARGIN</stp>
        <stp>[AerospaceTestModel.xlsx]Bloomberg Model!R45C18</stp>
        <tr r="R45" s="2"/>
      </tp>
      <tp>
        <v>16.817970204841714</v>
        <stp/>
        <stp>##V3_BDPV12</stp>
        <stp>COL UN Equity</stp>
        <stp>EBIT_MARGIN</stp>
        <stp>[AerospaceTestModel.xlsx]Bloomberg Model!R14C18</stp>
        <tr r="R14" s="2"/>
      </tp>
      <tp>
        <v>8.8264202870060942</v>
        <stp/>
        <stp>##V3_BDPV12</stp>
        <stp>LLL UN Equity</stp>
        <stp>EBIT_MARGIN</stp>
        <stp>[AerospaceTestModel.xlsx]Bloomberg Model!R13C18</stp>
        <tr r="R13" s="2"/>
      </tp>
      <tp>
        <v>17.27568394872776</v>
        <stp/>
        <stp>##V3_BDPV12</stp>
        <stp>HXL UN Equity</stp>
        <stp>EBIT_MARGIN</stp>
        <stp>[AerospaceTestModel.xlsx]Bloomberg Model!R16C18</stp>
        <tr r="R16" s="2"/>
      </tp>
      <tp>
        <v>3.1270616326423815</v>
        <stp/>
        <stp>##V3_BDPV12</stp>
        <stp>MAXR UN Equity</stp>
        <stp>EBIT_MARGIN</stp>
        <stp>[AerospaceTestModel.xlsx]Bloomberg Model!R46C18</stp>
        <tr r="R46" s="2"/>
      </tp>
      <tp>
        <v>-35.512</v>
        <stp/>
        <stp>##V3_BDPV12</stp>
        <stp>CW UN Equity</stp>
        <stp>CAPITAL_EXPEND</stp>
        <stp>[AerospaceTestModel.xlsx]Bloomberg Model!R28C17</stp>
        <stp>EQY_FUND_YEAR</stp>
        <stp>2015</stp>
        <stp>FUND_PER</stp>
        <stp>Y</stp>
        <tr r="Q28" s="2"/>
        <tr r="Q28" s="2"/>
      </tp>
      <tp>
        <v>6622</v>
        <stp/>
        <stp>##V3_BDPV12</stp>
        <stp>BA UN Equity</stp>
        <stp>CF_FREE_CASH_FLOW</stp>
        <stp>[AerospaceTestModel.xlsx]Bloomberg Model!R47C12</stp>
        <stp>EQY_FUND_YEAR</stp>
        <stp>2014</stp>
        <stp>FUND_PER</stp>
        <stp>Y</stp>
        <tr r="L47" s="2"/>
        <tr r="L47" s="2"/>
      </tp>
      <tp>
        <v>-32.844000000000001</v>
        <stp/>
        <stp>##V3_BDPV12</stp>
        <stp>MRCY UW Equity</stp>
        <stp>CAPITAL_EXPEND</stp>
        <stp>[AerospaceTestModel.xlsx]Bloomberg Model!R36C15</stp>
        <stp>EQY_FUND_YEAR</stp>
        <stp>2017</stp>
        <stp>FUND_PER</stp>
        <stp>Y</stp>
        <tr r="O36" s="2"/>
        <tr r="O36" s="2"/>
      </tp>
      <tp>
        <v>2.6109206284222917</v>
        <stp/>
        <stp>##V3_BDPV12</stp>
        <stp>DCO UN Equity</stp>
        <stp>EBIT_MARGIN</stp>
        <stp>[AerospaceTestModel.xlsx]Bloomberg Model!R18C18</stp>
        <tr r="R18" s="2"/>
      </tp>
      <tp>
        <v>2.0443446643802363</v>
        <stp/>
        <stp>##V3_BDPV12</stp>
        <stp>CUB UN Equity</stp>
        <stp>SALES_3YR_AVG_GROWTH</stp>
        <stp>[AerospaceTestModel.xlsx]Bloomberg Model!R15C3</stp>
        <tr r="C15" s="2"/>
      </tp>
      <tp>
        <v>-8.7331475396922542</v>
        <stp/>
        <stp>##V3_BDPV12</stp>
        <stp>DCO UN Equity</stp>
        <stp>SALES_3YR_AVG_GROWTH</stp>
        <stp>[AerospaceTestModel.xlsx]Bloomberg Model!R18C3</stp>
        <tr r="C18" s="2"/>
      </tp>
      <tp>
        <v>5.7915759768474695</v>
        <stp/>
        <stp>##V3_BDPV12</stp>
        <stp>MOG/A UN Equity</stp>
        <stp>RD_EXPEND_TO_NET_SALES</stp>
        <stp>[AerospaceTestModel.xlsx]Bloomberg Model!R34C9</stp>
        <tr r="I34" s="2"/>
      </tp>
      <tp>
        <v>-35.5</v>
        <stp/>
        <stp>##V3_BDPV12</stp>
        <stp>KLXI UW Equity</stp>
        <stp>CAPITAL_EXPEND</stp>
        <stp>[AerospaceTestModel.xlsx]Bloomberg Model!R44C15</stp>
        <stp>EQY_FUND_YEAR</stp>
        <stp>2017</stp>
        <stp>FUND_PER</stp>
        <stp>Y</stp>
        <tr r="O44" s="2"/>
        <tr r="O44" s="2"/>
      </tp>
      <tp>
        <v>-46.776000000000003</v>
        <stp/>
        <stp>##V3_BDPV12</stp>
        <stp>CW UN Equity</stp>
        <stp>CAPITAL_EXPEND</stp>
        <stp>[AerospaceTestModel.xlsx]Bloomberg Model!R28C16</stp>
        <stp>EQY_FUND_YEAR</stp>
        <stp>2016</stp>
        <stp>FUND_PER</stp>
        <stp>Y</stp>
        <tr r="P28" s="2"/>
        <tr r="P28" s="2"/>
      </tp>
      <tp>
        <v>14.904272121422244</v>
        <stp/>
        <stp>##V3_BDPV12</stp>
        <stp>RTN UN Equity</stp>
        <stp>EBIT_MARGIN</stp>
        <stp>[AerospaceTestModel.xlsx]Bloomberg Model!R10C18</stp>
        <tr r="R10" s="2"/>
      </tp>
      <tp>
        <v>-0.37708690862912952</v>
        <stp/>
        <stp>##V3_BDPV12</stp>
        <stp>SPA UN Equity</stp>
        <stp>SALES_3YR_AVG_GROWTH</stp>
        <stp>[AerospaceTestModel.xlsx]Bloomberg Model!R17C3</stp>
        <tr r="C17" s="2"/>
      </tp>
      <tp>
        <v>-2.4683845608340911</v>
        <stp/>
        <stp>##V3_BDPV12</stp>
        <stp>VEC UN Equity</stp>
        <stp>SALES_3YR_AVG_GROWTH</stp>
        <stp>[AerospaceTestModel.xlsx]Bloomberg Model!R25C3</stp>
        <tr r="C25" s="2"/>
      </tp>
      <tp>
        <v>-1.8627259145400963</v>
        <stp/>
        <stp>##V3_BDPV12</stp>
        <stp>MOG/A UN Equity</stp>
        <stp>SALES_3YR_AVG_GROWTH</stp>
        <stp>[AerospaceTestModel.xlsx]Bloomberg Model!R34C3</stp>
        <tr r="C34" s="2"/>
      </tp>
      <tp>
        <v>-58.5</v>
        <stp/>
        <stp>##V3_BDPV12</stp>
        <stp>TDY UN Equity</stp>
        <stp>CAPITAL_EXPEND</stp>
        <stp>[AerospaceTestModel.xlsx]Bloomberg Model!R38C15</stp>
        <stp>EQY_FUND_YEAR</stp>
        <stp>2017</stp>
        <stp>FUND_PER</stp>
        <stp>Y</stp>
        <tr r="O38" s="2"/>
        <tr r="O38" s="2"/>
      </tp>
      <tp>
        <v>-406</v>
        <stp/>
        <stp>##V3_BDPV12</stp>
        <stp>RTN UN Equity</stp>
        <stp>CAPITAL_EXPEND</stp>
        <stp>[AerospaceTestModel.xlsx]Bloomberg Model!R10C17</stp>
        <stp>EQY_FUND_YEAR</stp>
        <stp>2015</stp>
        <stp>FUND_PER</stp>
        <stp>Y</stp>
        <tr r="Q10" s="2"/>
        <tr r="Q10" s="2"/>
      </tp>
      <tp>
        <v>-420</v>
        <stp/>
        <stp>##V3_BDPV12</stp>
        <stp>TXT UN Equity</stp>
        <stp>CAPITAL_EXPEND</stp>
        <stp>[AerospaceTestModel.xlsx]Bloomberg Model!R11C17</stp>
        <stp>EQY_FUND_YEAR</stp>
        <stp>2015</stp>
        <stp>FUND_PER</stp>
        <stp>Y</stp>
        <tr r="Q11" s="2"/>
        <tr r="Q11" s="2"/>
      </tp>
      <tp>
        <v>-5.8019999999999996</v>
        <stp/>
        <stp>##V3_BDPV12</stp>
        <stp>SPA UN Equity</stp>
        <stp>CAPITAL_EXPEND</stp>
        <stp>[AerospaceTestModel.xlsx]Bloomberg Model!R17C17</stp>
        <stp>EQY_FUND_YEAR</stp>
        <stp>2015</stp>
        <stp>FUND_PER</stp>
        <stp>Y</stp>
        <tr r="Q17" s="2"/>
        <tr r="Q17" s="2"/>
      </tp>
      <tp>
        <v>-195</v>
        <stp/>
        <stp>##V3_BDPV12</stp>
        <stp>LLL UN Equity</stp>
        <stp>CAPITAL_EXPEND</stp>
        <stp>[AerospaceTestModel.xlsx]Bloomberg Model!R13C17</stp>
        <stp>EQY_FUND_YEAR</stp>
        <stp>2015</stp>
        <stp>FUND_PER</stp>
        <stp>Y</stp>
        <tr r="Q13" s="2"/>
        <tr r="Q13" s="2"/>
      </tp>
      <tp>
        <v>-7.3959999999999999</v>
        <stp/>
        <stp>##V3_BDPV12</stp>
        <stp>NPK UN Equity</stp>
        <stp>CAPITAL_EXPEND</stp>
        <stp>[AerospaceTestModel.xlsx]Bloomberg Model!R31C15</stp>
        <stp>EQY_FUND_YEAR</stp>
        <stp>2017</stp>
        <stp>FUND_PER</stp>
        <stp>Y</stp>
        <tr r="O31" s="2"/>
        <tr r="O31" s="2"/>
      </tp>
      <tp>
        <v>-939</v>
        <stp/>
        <stp>##V3_BDPV12</stp>
        <stp>LMT UN Equity</stp>
        <stp>CAPITAL_EXPEND</stp>
        <stp>[AerospaceTestModel.xlsx]Bloomberg Model!R12C17</stp>
        <stp>EQY_FUND_YEAR</stp>
        <stp>2015</stp>
        <stp>FUND_PER</stp>
        <stp>Y</stp>
        <tr r="Q12" s="2"/>
        <tr r="Q12" s="2"/>
      </tp>
      <tp>
        <v>-305.3</v>
        <stp/>
        <stp>##V3_BDPV12</stp>
        <stp>HXL UN Equity</stp>
        <stp>CAPITAL_EXPEND</stp>
        <stp>[AerospaceTestModel.xlsx]Bloomberg Model!R16C17</stp>
        <stp>EQY_FUND_YEAR</stp>
        <stp>2015</stp>
        <stp>FUND_PER</stp>
        <stp>Y</stp>
        <tr r="Q16" s="2"/>
        <tr r="Q16" s="2"/>
      </tp>
      <tp>
        <v>-15.891</v>
        <stp/>
        <stp>##V3_BDPV12</stp>
        <stp>DCO UN Equity</stp>
        <stp>CAPITAL_EXPEND</stp>
        <stp>[AerospaceTestModel.xlsx]Bloomberg Model!R18C17</stp>
        <stp>EQY_FUND_YEAR</stp>
        <stp>2015</stp>
        <stp>FUND_PER</stp>
        <stp>Y</stp>
        <tr r="Q18" s="2"/>
        <tr r="Q18" s="2"/>
      </tp>
      <tp>
        <v>-18.248999999999999</v>
        <stp/>
        <stp>##V3_BDPV12</stp>
        <stp>HEI UN Equity</stp>
        <stp>CAPITAL_EXPEND</stp>
        <stp>[AerospaceTestModel.xlsx]Bloomberg Model!R19C17</stp>
        <stp>EQY_FUND_YEAR</stp>
        <stp>2015</stp>
        <stp>FUND_PER</stp>
        <stp>Y</stp>
        <tr r="Q19" s="2"/>
        <tr r="Q19" s="2"/>
      </tp>
      <tp>
        <v>-210</v>
        <stp/>
        <stp>##V3_BDPV12</stp>
        <stp>COL UN Equity</stp>
        <stp>CAPITAL_EXPEND</stp>
        <stp>[AerospaceTestModel.xlsx]Bloomberg Model!R14C17</stp>
        <stp>EQY_FUND_YEAR</stp>
        <stp>2015</stp>
        <stp>FUND_PER</stp>
        <stp>Y</stp>
        <tr r="Q14" s="2"/>
        <tr r="Q14" s="2"/>
      </tp>
      <tp>
        <v>-22.202000000000002</v>
        <stp/>
        <stp>##V3_BDPV12</stp>
        <stp>CUB UN Equity</stp>
        <stp>CAPITAL_EXPEND</stp>
        <stp>[AerospaceTestModel.xlsx]Bloomberg Model!R15C17</stp>
        <stp>EQY_FUND_YEAR</stp>
        <stp>2015</stp>
        <stp>FUND_PER</stp>
        <stp>Y</stp>
        <tr r="Q15" s="2"/>
        <tr r="Q15" s="2"/>
      </tp>
      <tp>
        <v>4.0569050505278588</v>
        <stp/>
        <stp>##V3_BDPV12</stp>
        <stp>ATRO UW Equity</stp>
        <stp>EBIT_MARGIN</stp>
        <stp>[AerospaceTestModel.xlsx]Bloomberg Model!R39C18</stp>
        <tr r="R39" s="2"/>
      </tp>
      <tp>
        <v>-2.3439999999999999</v>
        <stp/>
        <stp>##V3_BDPV12</stp>
        <stp>VEC UN Equity</stp>
        <stp>CAPITAL_EXPEND</stp>
        <stp>[AerospaceTestModel.xlsx]Bloomberg Model!R25C15</stp>
        <stp>EQY_FUND_YEAR</stp>
        <stp>2017</stp>
        <stp>FUND_PER</stp>
        <stp>Y</stp>
        <tr r="O25" s="2"/>
        <tr r="O25" s="2"/>
      </tp>
      <tp>
        <v>-561</v>
        <stp/>
        <stp>##V3_BDPV12</stp>
        <stp>RTN UN Equity</stp>
        <stp>CAPITAL_EXPEND</stp>
        <stp>[AerospaceTestModel.xlsx]Bloomberg Model!R10C16</stp>
        <stp>EQY_FUND_YEAR</stp>
        <stp>2016</stp>
        <stp>FUND_PER</stp>
        <stp>Y</stp>
        <tr r="P10" s="2"/>
        <tr r="P10" s="2"/>
      </tp>
      <tp>
        <v>-446</v>
        <stp/>
        <stp>##V3_BDPV12</stp>
        <stp>TXT UN Equity</stp>
        <stp>CAPITAL_EXPEND</stp>
        <stp>[AerospaceTestModel.xlsx]Bloomberg Model!R11C16</stp>
        <stp>EQY_FUND_YEAR</stp>
        <stp>2016</stp>
        <stp>FUND_PER</stp>
        <stp>Y</stp>
        <tr r="P11" s="2"/>
        <tr r="P11" s="2"/>
      </tp>
      <tp>
        <v>-273.10000000000002</v>
        <stp/>
        <stp>##V3_BDPV12</stp>
        <stp>SPR UN Equity</stp>
        <stp>CAPITAL_EXPEND</stp>
        <stp>[AerospaceTestModel.xlsx]Bloomberg Model!R26C15</stp>
        <stp>EQY_FUND_YEAR</stp>
        <stp>2017</stp>
        <stp>FUND_PER</stp>
        <stp>Y</stp>
        <tr r="O26" s="2"/>
        <tr r="O26" s="2"/>
      </tp>
      <tp>
        <v>-6.0979999999999999</v>
        <stp/>
        <stp>##V3_BDPV12</stp>
        <stp>SPA UN Equity</stp>
        <stp>CAPITAL_EXPEND</stp>
        <stp>[AerospaceTestModel.xlsx]Bloomberg Model!R17C16</stp>
        <stp>EQY_FUND_YEAR</stp>
        <stp>2016</stp>
        <stp>FUND_PER</stp>
        <stp>Y</stp>
        <tr r="P17" s="2"/>
        <tr r="P17" s="2"/>
      </tp>
      <tp>
        <v>-210</v>
        <stp/>
        <stp>##V3_BDPV12</stp>
        <stp>LLL UN Equity</stp>
        <stp>CAPITAL_EXPEND</stp>
        <stp>[AerospaceTestModel.xlsx]Bloomberg Model!R13C16</stp>
        <stp>EQY_FUND_YEAR</stp>
        <stp>2016</stp>
        <stp>FUND_PER</stp>
        <stp>Y</stp>
        <tr r="P13" s="2"/>
        <tr r="P13" s="2"/>
      </tp>
      <tp>
        <v>-1063</v>
        <stp/>
        <stp>##V3_BDPV12</stp>
        <stp>LMT UN Equity</stp>
        <stp>CAPITAL_EXPEND</stp>
        <stp>[AerospaceTestModel.xlsx]Bloomberg Model!R12C16</stp>
        <stp>EQY_FUND_YEAR</stp>
        <stp>2016</stp>
        <stp>FUND_PER</stp>
        <stp>Y</stp>
        <tr r="P12" s="2"/>
        <tr r="P12" s="2"/>
      </tp>
      <tp>
        <v>-327.9</v>
        <stp/>
        <stp>##V3_BDPV12</stp>
        <stp>HXL UN Equity</stp>
        <stp>CAPITAL_EXPEND</stp>
        <stp>[AerospaceTestModel.xlsx]Bloomberg Model!R16C16</stp>
        <stp>EQY_FUND_YEAR</stp>
        <stp>2016</stp>
        <stp>FUND_PER</stp>
        <stp>Y</stp>
        <tr r="P16" s="2"/>
        <tr r="P16" s="2"/>
      </tp>
      <tp>
        <v>-382</v>
        <stp/>
        <stp>##V3_BDPV12</stp>
        <stp>HII UN Equity</stp>
        <stp>CAPITAL_EXPEND</stp>
        <stp>[AerospaceTestModel.xlsx]Bloomberg Model!R24C15</stp>
        <stp>EQY_FUND_YEAR</stp>
        <stp>2017</stp>
        <stp>FUND_PER</stp>
        <stp>Y</stp>
        <tr r="O24" s="2"/>
        <tr r="O24" s="2"/>
      </tp>
      <tp>
        <v>-17.001000000000001</v>
        <stp/>
        <stp>##V3_BDPV12</stp>
        <stp>DCO UN Equity</stp>
        <stp>CAPITAL_EXPEND</stp>
        <stp>[AerospaceTestModel.xlsx]Bloomberg Model!R18C16</stp>
        <stp>EQY_FUND_YEAR</stp>
        <stp>2016</stp>
        <stp>FUND_PER</stp>
        <stp>Y</stp>
        <tr r="P18" s="2"/>
        <tr r="P18" s="2"/>
      </tp>
      <tp>
        <v>-58.04</v>
        <stp/>
        <stp>##V3_BDPV12</stp>
        <stp>ESL UN Equity</stp>
        <stp>CAPITAL_EXPEND</stp>
        <stp>[AerospaceTestModel.xlsx]Bloomberg Model!R29C15</stp>
        <stp>EQY_FUND_YEAR</stp>
        <stp>2017</stp>
        <stp>FUND_PER</stp>
        <stp>Y</stp>
        <tr r="O29" s="2"/>
        <tr r="O29" s="2"/>
      </tp>
      <tp>
        <v>-25.2</v>
        <stp/>
        <stp>##V3_BDPV12</stp>
        <stp>AIR UN Equity</stp>
        <stp>CAPITAL_EXPEND</stp>
        <stp>[AerospaceTestModel.xlsx]Bloomberg Model!R20C15</stp>
        <stp>EQY_FUND_YEAR</stp>
        <stp>2017</stp>
        <stp>FUND_PER</stp>
        <stp>Y</stp>
        <tr r="O20" s="2"/>
        <tr r="O20" s="2"/>
      </tp>
      <tp>
        <v>-30.863</v>
        <stp/>
        <stp>##V3_BDPV12</stp>
        <stp>HEI UN Equity</stp>
        <stp>CAPITAL_EXPEND</stp>
        <stp>[AerospaceTestModel.xlsx]Bloomberg Model!R19C16</stp>
        <stp>EQY_FUND_YEAR</stp>
        <stp>2016</stp>
        <stp>FUND_PER</stp>
        <stp>Y</stp>
        <tr r="P19" s="2"/>
        <tr r="P19" s="2"/>
      </tp>
      <tp>
        <v>-193</v>
        <stp/>
        <stp>##V3_BDPV12</stp>
        <stp>COL UN Equity</stp>
        <stp>CAPITAL_EXPEND</stp>
        <stp>[AerospaceTestModel.xlsx]Bloomberg Model!R14C16</stp>
        <stp>EQY_FUND_YEAR</stp>
        <stp>2016</stp>
        <stp>FUND_PER</stp>
        <stp>Y</stp>
        <tr r="P14" s="2"/>
        <tr r="P14" s="2"/>
      </tp>
      <tp>
        <v>-32.093000000000004</v>
        <stp/>
        <stp>##V3_BDPV12</stp>
        <stp>CUB UN Equity</stp>
        <stp>CAPITAL_EXPEND</stp>
        <stp>[AerospaceTestModel.xlsx]Bloomberg Model!R15C16</stp>
        <stp>EQY_FUND_YEAR</stp>
        <stp>2016</stp>
        <stp>FUND_PER</stp>
        <stp>Y</stp>
        <tr r="P15" s="2"/>
        <tr r="P15" s="2"/>
      </tp>
      <tp>
        <v>-1.7289602689218622</v>
        <stp/>
        <stp>##V3_BDPV12</stp>
        <stp>ATRO UW Equity</stp>
        <stp>SALES_3YR_AVG_GROWTH</stp>
        <stp>[AerospaceTestModel.xlsx]Bloomberg Model!R39C3</stp>
        <tr r="C39" s="2"/>
      </tp>
      <tp>
        <v>0.16906342652381906</v>
        <stp/>
        <stp>##V3_BDPV12</stp>
        <stp>HEI/A UN Equity</stp>
        <stp>RD_EXPENDITURES_PER_CASH_FLOW</stp>
        <stp>[AerospaceTestModel.xlsx]Bloomberg Model!R35C10</stp>
        <tr r="J35" s="2"/>
      </tp>
      <tp>
        <v>6.6772370339999068</v>
        <stp/>
        <stp>##V3_BDPV12</stp>
        <stp>AAXN UW Equity</stp>
        <stp>EBIT_MARGIN</stp>
        <stp>[AerospaceTestModel.xlsx]Bloomberg Model!R22C18</stp>
        <tr r="R22" s="2"/>
      </tp>
      <tp>
        <v>18.14946619217082</v>
        <stp/>
        <stp>##V3_BDPV12</stp>
        <stp>HRS UN Equity</stp>
        <stp>EBIT_MARGIN</stp>
        <stp>[AerospaceTestModel.xlsx]Bloomberg Model!R8C18</stp>
        <tr r="R8" s="2"/>
      </tp>
      <tp>
        <v>-47</v>
        <stp/>
        <stp>##V3_BDPV12</stp>
        <stp>TDY UN Equity</stp>
        <stp>CAPITAL_EXPEND</stp>
        <stp>[AerospaceTestModel.xlsx]Bloomberg Model!R38C17</stp>
        <stp>EQY_FUND_YEAR</stp>
        <stp>2015</stp>
        <stp>FUND_PER</stp>
        <stp>Y</stp>
        <tr r="Q38" s="2"/>
        <tr r="Q38" s="2"/>
      </tp>
      <tp>
        <v>-0.74099999999999999</v>
        <stp/>
        <stp>##V3_BDPV12</stp>
        <stp>VEC UN Equity</stp>
        <stp>CAPITAL_EXPEND</stp>
        <stp>[AerospaceTestModel.xlsx]Bloomberg Model!R25C16</stp>
        <stp>EQY_FUND_YEAR</stp>
        <stp>2016</stp>
        <stp>FUND_PER</stp>
        <stp>Y</stp>
        <tr r="P25" s="2"/>
        <tr r="P25" s="2"/>
      </tp>
      <tp>
        <v>-543</v>
        <stp/>
        <stp>##V3_BDPV12</stp>
        <stp>RTN UN Equity</stp>
        <stp>CAPITAL_EXPEND</stp>
        <stp>[AerospaceTestModel.xlsx]Bloomberg Model!R10C15</stp>
        <stp>EQY_FUND_YEAR</stp>
        <stp>2017</stp>
        <stp>FUND_PER</stp>
        <stp>Y</stp>
        <tr r="O10" s="2"/>
        <tr r="O10" s="2"/>
      </tp>
      <tp>
        <v>-423</v>
        <stp/>
        <stp>##V3_BDPV12</stp>
        <stp>TXT UN Equity</stp>
        <stp>CAPITAL_EXPEND</stp>
        <stp>[AerospaceTestModel.xlsx]Bloomberg Model!R11C15</stp>
        <stp>EQY_FUND_YEAR</stp>
        <stp>2017</stp>
        <stp>FUND_PER</stp>
        <stp>Y</stp>
        <tr r="O11" s="2"/>
        <tr r="O11" s="2"/>
      </tp>
      <tp>
        <v>-254</v>
        <stp/>
        <stp>##V3_BDPV12</stp>
        <stp>SPR UN Equity</stp>
        <stp>CAPITAL_EXPEND</stp>
        <stp>[AerospaceTestModel.xlsx]Bloomberg Model!R26C16</stp>
        <stp>EQY_FUND_YEAR</stp>
        <stp>2016</stp>
        <stp>FUND_PER</stp>
        <stp>Y</stp>
        <tr r="P26" s="2"/>
        <tr r="P26" s="2"/>
      </tp>
      <tp>
        <v>-6.8959999999999999</v>
        <stp/>
        <stp>##V3_BDPV12</stp>
        <stp>SPA UN Equity</stp>
        <stp>CAPITAL_EXPEND</stp>
        <stp>[AerospaceTestModel.xlsx]Bloomberg Model!R17C15</stp>
        <stp>EQY_FUND_YEAR</stp>
        <stp>2017</stp>
        <stp>FUND_PER</stp>
        <stp>Y</stp>
        <tr r="O17" s="2"/>
        <tr r="O17" s="2"/>
      </tp>
      <tp>
        <v>-224</v>
        <stp/>
        <stp>##V3_BDPV12</stp>
        <stp>LLL UN Equity</stp>
        <stp>CAPITAL_EXPEND</stp>
        <stp>[AerospaceTestModel.xlsx]Bloomberg Model!R13C15</stp>
        <stp>EQY_FUND_YEAR</stp>
        <stp>2017</stp>
        <stp>FUND_PER</stp>
        <stp>Y</stp>
        <tr r="O13" s="2"/>
        <tr r="O13" s="2"/>
      </tp>
      <tp>
        <v>-6.4610000000000003</v>
        <stp/>
        <stp>##V3_BDPV12</stp>
        <stp>NPK UN Equity</stp>
        <stp>CAPITAL_EXPEND</stp>
        <stp>[AerospaceTestModel.xlsx]Bloomberg Model!R31C17</stp>
        <stp>EQY_FUND_YEAR</stp>
        <stp>2015</stp>
        <stp>FUND_PER</stp>
        <stp>Y</stp>
        <tr r="Q31" s="2"/>
        <tr r="Q31" s="2"/>
      </tp>
      <tp>
        <v>-1177</v>
        <stp/>
        <stp>##V3_BDPV12</stp>
        <stp>LMT UN Equity</stp>
        <stp>CAPITAL_EXPEND</stp>
        <stp>[AerospaceTestModel.xlsx]Bloomberg Model!R12C15</stp>
        <stp>EQY_FUND_YEAR</stp>
        <stp>2017</stp>
        <stp>FUND_PER</stp>
        <stp>Y</stp>
        <tr r="O12" s="2"/>
        <tr r="O12" s="2"/>
      </tp>
      <tp>
        <v>-278.10000000000002</v>
        <stp/>
        <stp>##V3_BDPV12</stp>
        <stp>HXL UN Equity</stp>
        <stp>CAPITAL_EXPEND</stp>
        <stp>[AerospaceTestModel.xlsx]Bloomberg Model!R16C15</stp>
        <stp>EQY_FUND_YEAR</stp>
        <stp>2017</stp>
        <stp>FUND_PER</stp>
        <stp>Y</stp>
        <tr r="O16" s="2"/>
        <tr r="O16" s="2"/>
      </tp>
      <tp>
        <v>-285</v>
        <stp/>
        <stp>##V3_BDPV12</stp>
        <stp>HII UN Equity</stp>
        <stp>CAPITAL_EXPEND</stp>
        <stp>[AerospaceTestModel.xlsx]Bloomberg Model!R24C16</stp>
        <stp>EQY_FUND_YEAR</stp>
        <stp>2016</stp>
        <stp>FUND_PER</stp>
        <stp>Y</stp>
        <tr r="P24" s="2"/>
        <tr r="P24" s="2"/>
      </tp>
      <tp>
        <v>-87.408000000000001</v>
        <stp/>
        <stp>##V3_BDPV12</stp>
        <stp>DCO UN Equity</stp>
        <stp>CAPITAL_EXPEND</stp>
        <stp>[AerospaceTestModel.xlsx]Bloomberg Model!R18C15</stp>
        <stp>EQY_FUND_YEAR</stp>
        <stp>2017</stp>
        <stp>FUND_PER</stp>
        <stp>Y</stp>
        <tr r="O18" s="2"/>
        <tr r="O18" s="2"/>
      </tp>
      <tp>
        <v>-68.471999999999994</v>
        <stp/>
        <stp>##V3_BDPV12</stp>
        <stp>ESL UN Equity</stp>
        <stp>CAPITAL_EXPEND</stp>
        <stp>[AerospaceTestModel.xlsx]Bloomberg Model!R29C16</stp>
        <stp>EQY_FUND_YEAR</stp>
        <stp>2016</stp>
        <stp>FUND_PER</stp>
        <stp>Y</stp>
        <tr r="P29" s="2"/>
        <tr r="P29" s="2"/>
      </tp>
      <tp>
        <v>-88.9</v>
        <stp/>
        <stp>##V3_BDPV12</stp>
        <stp>AIR UN Equity</stp>
        <stp>CAPITAL_EXPEND</stp>
        <stp>[AerospaceTestModel.xlsx]Bloomberg Model!R20C16</stp>
        <stp>EQY_FUND_YEAR</stp>
        <stp>2016</stp>
        <stp>FUND_PER</stp>
        <stp>Y</stp>
        <tr r="P20" s="2"/>
        <tr r="P20" s="2"/>
      </tp>
      <tp>
        <v>-25.998000000000001</v>
        <stp/>
        <stp>##V3_BDPV12</stp>
        <stp>HEI UN Equity</stp>
        <stp>CAPITAL_EXPEND</stp>
        <stp>[AerospaceTestModel.xlsx]Bloomberg Model!R19C15</stp>
        <stp>EQY_FUND_YEAR</stp>
        <stp>2017</stp>
        <stp>FUND_PER</stp>
        <stp>Y</stp>
        <tr r="O19" s="2"/>
        <tr r="O19" s="2"/>
      </tp>
      <tp>
        <v>-240</v>
        <stp/>
        <stp>##V3_BDPV12</stp>
        <stp>COL UN Equity</stp>
        <stp>CAPITAL_EXPEND</stp>
        <stp>[AerospaceTestModel.xlsx]Bloomberg Model!R14C15</stp>
        <stp>EQY_FUND_YEAR</stp>
        <stp>2017</stp>
        <stp>FUND_PER</stp>
        <stp>Y</stp>
        <tr r="O14" s="2"/>
        <tr r="O14" s="2"/>
      </tp>
      <tp>
        <v>-36.932000000000002</v>
        <stp/>
        <stp>##V3_BDPV12</stp>
        <stp>CUB UN Equity</stp>
        <stp>CAPITAL_EXPEND</stp>
        <stp>[AerospaceTestModel.xlsx]Bloomberg Model!R15C15</stp>
        <stp>EQY_FUND_YEAR</stp>
        <stp>2017</stp>
        <stp>FUND_PER</stp>
        <stp>Y</stp>
        <tr r="O15" s="2"/>
        <tr r="O15" s="2"/>
      </tp>
      <tp>
        <v>-87.6</v>
        <stp/>
        <stp>##V3_BDPV12</stp>
        <stp>TDY UN Equity</stp>
        <stp>CAPITAL_EXPEND</stp>
        <stp>[AerospaceTestModel.xlsx]Bloomberg Model!R38C16</stp>
        <stp>EQY_FUND_YEAR</stp>
        <stp>2016</stp>
        <stp>FUND_PER</stp>
        <stp>Y</stp>
        <tr r="P38" s="2"/>
        <tr r="P38" s="2"/>
      </tp>
      <tp>
        <v>-0.79300000000000004</v>
        <stp/>
        <stp>##V3_BDPV12</stp>
        <stp>VEC UN Equity</stp>
        <stp>CAPITAL_EXPEND</stp>
        <stp>[AerospaceTestModel.xlsx]Bloomberg Model!R25C17</stp>
        <stp>EQY_FUND_YEAR</stp>
        <stp>2015</stp>
        <stp>FUND_PER</stp>
        <stp>Y</stp>
        <tr r="Q25" s="2"/>
        <tr r="Q25" s="2"/>
      </tp>
      <tp>
        <v>-360.1</v>
        <stp/>
        <stp>##V3_BDPV12</stp>
        <stp>SPR UN Equity</stp>
        <stp>CAPITAL_EXPEND</stp>
        <stp>[AerospaceTestModel.xlsx]Bloomberg Model!R26C17</stp>
        <stp>EQY_FUND_YEAR</stp>
        <stp>2015</stp>
        <stp>FUND_PER</stp>
        <stp>Y</stp>
        <tr r="Q26" s="2"/>
        <tr r="Q26" s="2"/>
      </tp>
      <tp>
        <v>-6.95</v>
        <stp/>
        <stp>##V3_BDPV12</stp>
        <stp>NPK UN Equity</stp>
        <stp>CAPITAL_EXPEND</stp>
        <stp>[AerospaceTestModel.xlsx]Bloomberg Model!R31C16</stp>
        <stp>EQY_FUND_YEAR</stp>
        <stp>2016</stp>
        <stp>FUND_PER</stp>
        <stp>Y</stp>
        <tr r="P31" s="2"/>
        <tr r="P31" s="2"/>
      </tp>
      <tp>
        <v>-188</v>
        <stp/>
        <stp>##V3_BDPV12</stp>
        <stp>HII UN Equity</stp>
        <stp>CAPITAL_EXPEND</stp>
        <stp>[AerospaceTestModel.xlsx]Bloomberg Model!R24C17</stp>
        <stp>EQY_FUND_YEAR</stp>
        <stp>2015</stp>
        <stp>FUND_PER</stp>
        <stp>Y</stp>
        <tr r="Q24" s="2"/>
        <tr r="Q24" s="2"/>
      </tp>
      <tp>
        <v>-55.406999999999996</v>
        <stp/>
        <stp>##V3_BDPV12</stp>
        <stp>ESL UN Equity</stp>
        <stp>CAPITAL_EXPEND</stp>
        <stp>[AerospaceTestModel.xlsx]Bloomberg Model!R29C17</stp>
        <stp>EQY_FUND_YEAR</stp>
        <stp>2015</stp>
        <stp>FUND_PER</stp>
        <stp>Y</stp>
        <tr r="Q29" s="2"/>
        <tr r="Q29" s="2"/>
      </tp>
      <tp>
        <v>-42.1</v>
        <stp/>
        <stp>##V3_BDPV12</stp>
        <stp>AIR UN Equity</stp>
        <stp>CAPITAL_EXPEND</stp>
        <stp>[AerospaceTestModel.xlsx]Bloomberg Model!R20C17</stp>
        <stp>EQY_FUND_YEAR</stp>
        <stp>2015</stp>
        <stp>FUND_PER</stp>
        <stp>Y</stp>
        <tr r="Q20" s="2"/>
        <tr r="Q20" s="2"/>
      </tp>
      <tp>
        <v>5.4350036289168733</v>
        <stp/>
        <stp>##V3_BDPV12</stp>
        <stp>AJRD UN Equity</stp>
        <stp>SALES_3YR_AVG_GROWTH</stp>
        <stp>[AerospaceTestModel.xlsx]Bloomberg Model!R30C3</stp>
        <tr r="C30" s="2"/>
      </tp>
      <tp>
        <v>1.1283721361667978</v>
        <stp/>
        <stp>##V3_BDPV12</stp>
        <stp>ARNC UN Equity</stp>
        <stp>SALES_3YR_AVG_GROWTH</stp>
        <stp>[AerospaceTestModel.xlsx]Bloomberg Model!R27C3</stp>
        <tr r="C27" s="2"/>
      </tp>
      <tp>
        <v>1.6275361521966241</v>
        <stp/>
        <stp>##V3_BDPV12</stp>
        <stp>AIR UN Equity</stp>
        <stp>EBIT_MARGIN</stp>
        <stp>[AerospaceTestModel.xlsx]Bloomberg Model!R20C18</stp>
        <tr r="R20" s="2"/>
      </tp>
      <tp>
        <v>11.58930043491856</v>
        <stp/>
        <stp>##V3_BDPV12</stp>
        <stp>SPR UN Equity</stp>
        <stp>EBIT_MARGIN</stp>
        <stp>[AerospaceTestModel.xlsx]Bloomberg Model!R26C18</stp>
        <tr r="R26" s="2"/>
      </tp>
      <tp>
        <v>-80.046999999999997</v>
        <stp/>
        <stp>##V3_BDPV12</stp>
        <stp>TGI UN Equity</stp>
        <stp>CAPITAL_EXPEND</stp>
        <stp>[AerospaceTestModel.xlsx]Bloomberg Model!R49C16</stp>
        <stp>EQY_FUND_YEAR</stp>
        <stp>2016</stp>
        <stp>FUND_PER</stp>
        <stp>Y</stp>
        <tr r="P49" s="2"/>
        <tr r="P49" s="2"/>
      </tp>
      <tp>
        <v>-43.981999999999999</v>
        <stp/>
        <stp>##V3_BDPV12</stp>
        <stp>TDG UN Equity</stp>
        <stp>CAPITAL_EXPEND</stp>
        <stp>[AerospaceTestModel.xlsx]Bloomberg Model!R48C16</stp>
        <stp>EQY_FUND_YEAR</stp>
        <stp>2016</stp>
        <stp>FUND_PER</stp>
        <stp>Y</stp>
        <tr r="P48" s="2"/>
        <tr r="P48" s="2"/>
      </tp>
      <tp>
        <v>-8.923</v>
        <stp/>
        <stp>##V3_BDPV12</stp>
        <stp>WAIR UN Equity</stp>
        <stp>CAPITAL_EXPEND</stp>
        <stp>[AerospaceTestModel.xlsx]Bloomberg Model!R33C15</stp>
        <stp>EQY_FUND_YEAR</stp>
        <stp>2017</stp>
        <stp>FUND_PER</stp>
        <stp>Y</stp>
        <tr r="O33" s="2"/>
        <tr r="O33" s="2"/>
      </tp>
      <tp>
        <v>-21.446000000000002</v>
        <stp/>
        <stp>##V3_BDPV12</stp>
        <stp>EGL UN Equity</stp>
        <stp>CAPITAL_EXPEND</stp>
        <stp>[AerospaceTestModel.xlsx]Bloomberg Model!R45C16</stp>
        <stp>EQY_FUND_YEAR</stp>
        <stp>2016</stp>
        <stp>FUND_PER</stp>
        <stp>Y</stp>
        <tr r="P45" s="2"/>
        <tr r="P45" s="2"/>
      </tp>
      <tp>
        <v>14.037166649185581</v>
        <stp/>
        <stp>##V3_BDPV12</stp>
        <stp>HEI/A UN Equity</stp>
        <stp>RETURN_ON_INV_CAPITAL</stp>
        <stp>[AerospaceTestModel.xlsx]Bloomberg Model!R35C19</stp>
        <tr r="S35" s="2"/>
      </tp>
      <tp>
        <v>-25.998000000000001</v>
        <stp/>
        <stp>##V3_BDPV12</stp>
        <stp>HEI/A UN Equity</stp>
        <stp>CAPITAL_EXPEND</stp>
        <stp>[AerospaceTestModel.xlsx]Bloomberg Model!R35C15</stp>
        <stp>EQY_FUND_YEAR</stp>
        <stp>2017</stp>
        <stp>FUND_PER</stp>
        <stp>Y</stp>
        <tr r="O35" s="2"/>
        <tr r="O35" s="2"/>
      </tp>
      <tp>
        <v>-110.004</v>
        <stp/>
        <stp>##V3_BDPV12</stp>
        <stp>TGI UN Equity</stp>
        <stp>CAPITAL_EXPEND</stp>
        <stp>[AerospaceTestModel.xlsx]Bloomberg Model!R49C17</stp>
        <stp>EQY_FUND_YEAR</stp>
        <stp>2015</stp>
        <stp>FUND_PER</stp>
        <stp>Y</stp>
        <tr r="Q49" s="2"/>
        <tr r="Q49" s="2"/>
      </tp>
      <tp>
        <v>-54.871000000000002</v>
        <stp/>
        <stp>##V3_BDPV12</stp>
        <stp>TDG UN Equity</stp>
        <stp>CAPITAL_EXPEND</stp>
        <stp>[AerospaceTestModel.xlsx]Bloomberg Model!R48C17</stp>
        <stp>EQY_FUND_YEAR</stp>
        <stp>2015</stp>
        <stp>FUND_PER</stp>
        <stp>Y</stp>
        <tr r="Q48" s="2"/>
        <tr r="Q48" s="2"/>
      </tp>
      <tp>
        <v>-19.61</v>
        <stp/>
        <stp>##V3_BDPV12</stp>
        <stp>EGL UN Equity</stp>
        <stp>CAPITAL_EXPEND</stp>
        <stp>[AerospaceTestModel.xlsx]Bloomberg Model!R45C17</stp>
        <stp>EQY_FUND_YEAR</stp>
        <stp>2015</stp>
        <stp>FUND_PER</stp>
        <stp>Y</stp>
        <tr r="Q45" s="2"/>
        <tr r="Q45" s="2"/>
      </tp>
      <tp>
        <v>13.005598119948795</v>
        <stp/>
        <stp>##V3_BDPV12</stp>
        <stp>LMT UN Equity</stp>
        <stp>EBIT_MARGIN</stp>
        <stp>[AerospaceTestModel.xlsx]Bloomberg Model!R12C18</stp>
        <tr r="R12" s="2"/>
      </tp>
      <tp>
        <v>7.959787922605523</v>
        <stp/>
        <stp>##V3_BDPV12</stp>
        <stp>TXT UN Equity</stp>
        <stp>EBIT_MARGIN</stp>
        <stp>[AerospaceTestModel.xlsx]Bloomberg Model!R11C18</stp>
        <tr r="R11" s="2"/>
      </tp>
      <tp>
        <v>-9.6310000000000002</v>
        <stp/>
        <stp>##V3_BDPV12</stp>
        <stp>WAIR UN Equity</stp>
        <stp>CAPITAL_EXPEND</stp>
        <stp>[AerospaceTestModel.xlsx]Bloomberg Model!R33C17</stp>
        <stp>EQY_FUND_YEAR</stp>
        <stp>2015</stp>
        <stp>FUND_PER</stp>
        <stp>Y</stp>
        <tr r="Q33" s="2"/>
        <tr r="Q33" s="2"/>
      </tp>
      <tp>
        <v>12.836883786604458</v>
        <stp/>
        <stp>##V3_BDPV12</stp>
        <stp>GD UN Equity</stp>
        <stp>EBIT_MARGIN</stp>
        <stp>[AerospaceTestModel.xlsx]Bloomberg Model!R7C18</stp>
        <tr r="R7" s="2"/>
      </tp>
      <tp>
        <v>2.6114074287573565E-3</v>
        <stp/>
        <stp>##V3_BDPV12</stp>
        <stp>HXL UN Equity</stp>
        <stp>BB_5Y_DEFAULT_PROB</stp>
        <stp>[AerospaceTestModel.xlsx]Bloomberg Model!R16C20</stp>
        <tr r="T16" s="2"/>
      </tp>
      <tp>
        <v>12.497402867234571</v>
        <stp/>
        <stp>##V3_BDPV12</stp>
        <stp>KLXI UW Equity</stp>
        <stp>EBIT_MARGIN</stp>
        <stp>[AerospaceTestModel.xlsx]Bloomberg Model!R44C18</stp>
        <tr r="R44" s="2"/>
      </tp>
      <tp>
        <v>3.766750804862772E-3</v>
        <stp/>
        <stp>##V3_BDPV12</stp>
        <stp>TXT UN Equity</stp>
        <stp>BB_5Y_DEFAULT_PROB</stp>
        <stp>[AerospaceTestModel.xlsx]Bloomberg Model!R11C20</stp>
        <tr r="T11" s="2"/>
      </tp>
      <tp>
        <v>-18.248999999999999</v>
        <stp/>
        <stp>##V3_BDPV12</stp>
        <stp>HEI/A UN Equity</stp>
        <stp>CAPITAL_EXPEND</stp>
        <stp>[AerospaceTestModel.xlsx]Bloomberg Model!R35C17</stp>
        <stp>EQY_FUND_YEAR</stp>
        <stp>2015</stp>
        <stp>FUND_PER</stp>
        <stp>Y</stp>
        <tr r="Q35" s="2"/>
        <tr r="Q35" s="2"/>
      </tp>
      <tp>
        <v>-51.832000000000001</v>
        <stp/>
        <stp>##V3_BDPV12</stp>
        <stp>TGI UN Equity</stp>
        <stp>CAPITAL_EXPEND</stp>
        <stp>[AerospaceTestModel.xlsx]Bloomberg Model!R49C15</stp>
        <stp>EQY_FUND_YEAR</stp>
        <stp>2017</stp>
        <stp>FUND_PER</stp>
        <stp>Y</stp>
        <tr r="O49" s="2"/>
        <tr r="O49" s="2"/>
      </tp>
      <tp>
        <v>-71.013000000000005</v>
        <stp/>
        <stp>##V3_BDPV12</stp>
        <stp>TDG UN Equity</stp>
        <stp>CAPITAL_EXPEND</stp>
        <stp>[AerospaceTestModel.xlsx]Bloomberg Model!R48C15</stp>
        <stp>EQY_FUND_YEAR</stp>
        <stp>2017</stp>
        <stp>FUND_PER</stp>
        <stp>Y</stp>
        <tr r="O48" s="2"/>
        <tr r="O48" s="2"/>
      </tp>
      <tp>
        <v>-13.992000000000001</v>
        <stp/>
        <stp>##V3_BDPV12</stp>
        <stp>WAIR UN Equity</stp>
        <stp>CAPITAL_EXPEND</stp>
        <stp>[AerospaceTestModel.xlsx]Bloomberg Model!R33C16</stp>
        <stp>EQY_FUND_YEAR</stp>
        <stp>2016</stp>
        <stp>FUND_PER</stp>
        <stp>Y</stp>
        <tr r="P33" s="2"/>
        <tr r="P33" s="2"/>
      </tp>
      <tp>
        <v>-9.6910000000000007</v>
        <stp/>
        <stp>##V3_BDPV12</stp>
        <stp>EGL UN Equity</stp>
        <stp>CAPITAL_EXPEND</stp>
        <stp>[AerospaceTestModel.xlsx]Bloomberg Model!R45C15</stp>
        <stp>EQY_FUND_YEAR</stp>
        <stp>2017</stp>
        <stp>FUND_PER</stp>
        <stp>Y</stp>
        <tr r="O45" s="2"/>
        <tr r="O45" s="2"/>
      </tp>
      <tp>
        <v>14.227376413724896</v>
        <stp/>
        <stp>##V3_BDPV12</stp>
        <stp>UTX UN Equity</stp>
        <stp>EBIT_MARGIN</stp>
        <stp>[AerospaceTestModel.xlsx]Bloomberg Model!R6C18</stp>
        <tr r="R6" s="2"/>
      </tp>
      <tp>
        <v>-30.863</v>
        <stp/>
        <stp>##V3_BDPV12</stp>
        <stp>HEI/A UN Equity</stp>
        <stp>CAPITAL_EXPEND</stp>
        <stp>[AerospaceTestModel.xlsx]Bloomberg Model!R35C16</stp>
        <stp>EQY_FUND_YEAR</stp>
        <stp>2016</stp>
        <stp>FUND_PER</stp>
        <stp>Y</stp>
        <tr r="P35" s="2"/>
        <tr r="P35" s="2"/>
      </tp>
      <tp>
        <v>13.997924643074395</v>
        <stp/>
        <stp>##V3_BDPV12</stp>
        <stp>TDY UN Equity</stp>
        <stp>EBIT_MARGIN</stp>
        <stp>[AerospaceTestModel.xlsx]Bloomberg Model!R38C18</stp>
        <tr r="R38" s="2"/>
      </tp>
      <tp>
        <v>3.5526521335361636</v>
        <stp/>
        <stp>##V3_BDPV12</stp>
        <stp>TDY UN Equity</stp>
        <stp>SALES_3YR_AVG_GROWTH</stp>
        <stp>[AerospaceTestModel.xlsx]Bloomberg Model!R38C3</stp>
        <tr r="C38" s="2"/>
      </tp>
      <tp>
        <v>3.9555165114470991E-3</v>
        <stp/>
        <stp>##V3_BDPV12</stp>
        <stp>RTN UN Equity</stp>
        <stp>BB_5Y_DEFAULT_PROB</stp>
        <stp>[AerospaceTestModel.xlsx]Bloomberg Model!R10C20</stp>
        <tr r="T10" s="2"/>
      </tp>
      <tp t="s">
        <v>#N/A N/A</v>
        <stp/>
        <stp>##V3_BDPV12</stp>
        <stp>KLXI UW Equity</stp>
        <stp>SALES_3YR_AVG_GROWTH</stp>
        <stp>[AerospaceTestModel.xlsx]Bloomberg Model!R44C3</stp>
        <tr r="C44" s="2"/>
      </tp>
      <tp>
        <v>5.9580562554092893</v>
        <stp/>
        <stp>##V3_BDPV12</stp>
        <stp>MOG/A UN Equity</stp>
        <stp>RETURN_ON_INV_CAPITAL</stp>
        <stp>[AerospaceTestModel.xlsx]Bloomberg Model!R34C19</stp>
        <tr r="S34" s="2"/>
      </tp>
      <tp>
        <v>27.999229194178202</v>
        <stp/>
        <stp>##V3_BDPV12</stp>
        <stp>AAXN UW Equity</stp>
        <stp>SALES_3YR_AVG_GROWTH</stp>
        <stp>[AerospaceTestModel.xlsx]Bloomberg Model!R22C3</stp>
        <tr r="C22" s="2"/>
      </tp>
      <tp>
        <v>8.4946442035860985E-3</v>
        <stp/>
        <stp>##V3_BDPV12</stp>
        <stp>CUB UN Equity</stp>
        <stp>BB_5Y_DEFAULT_PROB</stp>
        <stp>[AerospaceTestModel.xlsx]Bloomberg Model!R15C20</stp>
        <tr r="T15" s="2"/>
      </tp>
      <tp>
        <v>3.3662037625999695</v>
        <stp/>
        <stp>##V3_BDPV12</stp>
        <stp>AIR UN Equity</stp>
        <stp>SALES_3YR_AVG_GROWTH</stp>
        <stp>[AerospaceTestModel.xlsx]Bloomberg Model!R20C3</stp>
        <tr r="C20" s="2"/>
      </tp>
      <tp>
        <v>8.2475272635049439</v>
        <stp/>
        <stp>##V3_BDPV12</stp>
        <stp>AJRD UN Equity</stp>
        <stp>EBIT_MARGIN</stp>
        <stp>[AerospaceTestModel.xlsx]Bloomberg Model!R30C18</stp>
        <tr r="R30" s="2"/>
      </tp>
      <tp>
        <v>0.8047477078378269</v>
        <stp/>
        <stp>##V3_BDPV12</stp>
        <stp>TXT UN Equity</stp>
        <stp>SALES_3YR_AVG_GROWTH</stp>
        <stp>[AerospaceTestModel.xlsx]Bloomberg Model!R11C3</stp>
        <tr r="C11" s="2"/>
      </tp>
      <tp>
        <v>3.378927911275416</v>
        <stp/>
        <stp>##V3_BDPV12</stp>
        <stp>ARNC UN Equity</stp>
        <stp>EBIT_MARGIN</stp>
        <stp>[AerospaceTestModel.xlsx]Bloomberg Model!R27C18</stp>
        <tr r="R27" s="2"/>
      </tp>
      <tp>
        <v>1685</v>
        <stp/>
        <stp>##V3_BDPV12</stp>
        <stp>NOC UN Equity</stp>
        <stp>CF_FREE_CASH_FLOW</stp>
        <stp>[AerospaceTestModel.xlsx]Bloomberg Model!R9C11</stp>
        <stp>EQY_FUND_YEAR</stp>
        <stp>2017</stp>
        <stp>FUND_PER</stp>
        <stp>Y</stp>
        <tr r="K9" s="2"/>
        <tr r="K9" s="2"/>
      </tp>
      <tp>
        <v>-80.692999999999998</v>
        <stp/>
        <stp>##V3_BDPV12</stp>
        <stp>MOG/A UN Equity</stp>
        <stp>CAPITAL_EXPEND</stp>
        <stp>[AerospaceTestModel.xlsx]Bloomberg Model!R34C17</stp>
        <stp>EQY_FUND_YEAR</stp>
        <stp>2015</stp>
        <stp>FUND_PER</stp>
        <stp>Y</stp>
        <tr r="Q34" s="2"/>
        <tr r="Q34" s="2"/>
      </tp>
      <tp>
        <v>336.00700000000001</v>
        <stp/>
        <stp>##V3_BDPV12</stp>
        <stp>CW UN Equity</stp>
        <stp>CF_FREE_CASH_FLOW</stp>
        <stp>[AerospaceTestModel.xlsx]Bloomberg Model!R28C11</stp>
        <stp>EQY_FUND_YEAR</stp>
        <stp>2017</stp>
        <stp>FUND_PER</stp>
        <stp>Y</stp>
        <tr r="K28" s="2"/>
        <tr r="K28" s="2"/>
      </tp>
      <tp>
        <v>1.2140898586706708E-2</v>
        <stp/>
        <stp>##V3_BDPV12</stp>
        <stp>ESL UN Equity</stp>
        <stp>BB_5Y_DEFAULT_PROB</stp>
        <stp>[AerospaceTestModel.xlsx]Bloomberg Model!R29C20</stp>
        <tr r="T29" s="2"/>
      </tp>
      <tp>
        <v>0.91902554747750698</v>
        <stp/>
        <stp>##V3_BDPV12</stp>
        <stp>SPR UN Equity</stp>
        <stp>SALES_3YR_AVG_GROWTH</stp>
        <stp>[AerospaceTestModel.xlsx]Bloomberg Model!R26C3</stp>
        <tr r="C26" s="2"/>
      </tp>
      <tp>
        <v>-67.207999999999998</v>
        <stp/>
        <stp>##V3_BDPV12</stp>
        <stp>MOG/A UN Equity</stp>
        <stp>CAPITAL_EXPEND</stp>
        <stp>[AerospaceTestModel.xlsx]Bloomberg Model!R34C16</stp>
        <stp>EQY_FUND_YEAR</stp>
        <stp>2016</stp>
        <stp>FUND_PER</stp>
        <stp>Y</stp>
        <tr r="P34" s="2"/>
        <tr r="P34" s="2"/>
      </tp>
      <tp>
        <v>264.65100000000001</v>
        <stp/>
        <stp>##V3_BDPV12</stp>
        <stp>CW UN Equity</stp>
        <stp>CF_FREE_CASH_FLOW</stp>
        <stp>[AerospaceTestModel.xlsx]Bloomberg Model!R28C12</stp>
        <stp>EQY_FUND_YEAR</stp>
        <stp>2014</stp>
        <stp>FUND_PER</stp>
        <stp>Y</stp>
        <tr r="L28" s="2"/>
        <tr r="L28" s="2"/>
      </tp>
      <tp>
        <v>1.3890479384072116E-3</v>
        <stp/>
        <stp>##V3_BDPV12</stp>
        <stp>NPK UN Equity</stp>
        <stp>BB_5Y_DEFAULT_PROB</stp>
        <stp>[AerospaceTestModel.xlsx]Bloomberg Model!R31C20</stp>
        <tr r="T31" s="2"/>
      </tp>
      <tp>
        <v>3.1948284476365753E-2</v>
        <stp/>
        <stp>##V3_BDPV12</stp>
        <stp>SPA UN Equity</stp>
        <stp>BB_5Y_DEFAULT_PROB</stp>
        <stp>[AerospaceTestModel.xlsx]Bloomberg Model!R17C20</stp>
        <tr r="T17" s="2"/>
      </tp>
      <tp>
        <v>3.7752227516204403E-3</v>
        <stp/>
        <stp>##V3_BDPV12</stp>
        <stp>SPR UN Equity</stp>
        <stp>BB_5Y_DEFAULT_PROB</stp>
        <stp>[AerospaceTestModel.xlsx]Bloomberg Model!R26C20</stp>
        <tr r="T26" s="2"/>
      </tp>
      <tp>
        <v>-75.798000000000002</v>
        <stp/>
        <stp>##V3_BDPV12</stp>
        <stp>MOG/A UN Equity</stp>
        <stp>CAPITAL_EXPEND</stp>
        <stp>[AerospaceTestModel.xlsx]Bloomberg Model!R34C15</stp>
        <stp>EQY_FUND_YEAR</stp>
        <stp>2017</stp>
        <stp>FUND_PER</stp>
        <stp>Y</stp>
        <tr r="O34" s="2"/>
        <tr r="O34" s="2"/>
      </tp>
      <tp>
        <v>5.5232564385672899E-3</v>
        <stp/>
        <stp>##V3_BDPV12</stp>
        <stp>BA UN Equity</stp>
        <stp>BB_5Y_DEFAULT_PROB</stp>
        <stp>[AerospaceTestModel.xlsx]Bloomberg Model!R47C20</stp>
        <tr r="T47" s="2"/>
      </tp>
      <tp>
        <v>0.66418403893837807</v>
        <stp/>
        <stp>##V3_BDPV12</stp>
        <stp>MOG/A UN Equity</stp>
        <stp>RD_EXPENDITURES_PER_CASH_FLOW</stp>
        <stp>[AerospaceTestModel.xlsx]Bloomberg Model!R34C10</stp>
        <tr r="J34" s="2"/>
      </tp>
      <tp>
        <v>8.6925945302664847</v>
        <stp/>
        <stp>##V3_BDPV12</stp>
        <stp>LMT UN Equity</stp>
        <stp>SALES_3YR_AVG_GROWTH</stp>
        <stp>[AerospaceTestModel.xlsx]Bloomberg Model!R12C3</stp>
        <tr r="C12" s="2"/>
      </tp>
      <tp>
        <v>2032</v>
        <stp/>
        <stp>##V3_BDPV12</stp>
        <stp>NOC UN Equity</stp>
        <stp>CF_FREE_CASH_FLOW</stp>
        <stp>[AerospaceTestModel.xlsx]Bloomberg Model!R9C12</stp>
        <stp>EQY_FUND_YEAR</stp>
        <stp>2014</stp>
        <stp>FUND_PER</stp>
        <stp>Y</stp>
        <tr r="L9" s="2"/>
        <tr r="L9" s="2"/>
      </tp>
      <tp>
        <v>4.3271111793315425E-3</v>
        <stp/>
        <stp>##V3_BDPV12</stp>
        <stp>CW UN Equity</stp>
        <stp>BB_5Y_DEFAULT_PROB</stp>
        <stp>[AerospaceTestModel.xlsx]Bloomberg Model!R28C20</stp>
        <tr r="T28" s="2"/>
      </tp>
      <tp>
        <v>0.13431296725960298</v>
        <stp/>
        <stp>##V3_BDPV12</stp>
        <stp>GD UN Equity</stp>
        <stp>RD_EXPENDITURES_PER_CASH_FLOW</stp>
        <stp>[AerospaceTestModel.xlsx]Bloomberg Model!R7C10</stp>
        <tr r="J7" s="2"/>
      </tp>
      <tp>
        <v>9.656281118351778</v>
        <stp/>
        <stp>##V3_BDPV12</stp>
        <stp>HRS UN Equity</stp>
        <stp>RETURN_ON_INV_CAPITAL</stp>
        <stp>[AerospaceTestModel.xlsx]Bloomberg Model!R8C19</stp>
        <tr r="S8" s="2"/>
      </tp>
      <tp>
        <v>11.541441342689224</v>
        <stp/>
        <stp>##V3_BDPV12</stp>
        <stp>NOC UN Equity</stp>
        <stp>RETURN_ON_INV_CAPITAL</stp>
        <stp>[AerospaceTestModel.xlsx]Bloomberg Model!R9C19</stp>
        <tr r="S9" s="2"/>
      </tp>
      <tp>
        <v>8.9541182463995863</v>
        <stp/>
        <stp>##V3_BDPV12</stp>
        <stp>UTX UN Equity</stp>
        <stp>RETURN_ON_INV_CAPITAL</stp>
        <stp>[AerospaceTestModel.xlsx]Bloomberg Model!R6C19</stp>
        <tr r="S6" s="2"/>
      </tp>
      <tp>
        <v>5.0111431946269667</v>
        <stp/>
        <stp>##V3_BDPV12</stp>
        <stp>GD UN Equity</stp>
        <stp>PX_TO_BOOK_RATIO</stp>
        <stp>[AerospaceTestModel.xlsx]Bloomberg Model!R7C21</stp>
        <tr r="U7" s="2"/>
      </tp>
      <tp>
        <v>1.0256880236436106</v>
        <stp/>
        <stp>##V3_BDPV12</stp>
        <stp>BA UN Equity</stp>
        <stp>ASSET_TURNOVER</stp>
        <stp>[AerospaceTestModel.xlsx]Bloomberg Model!R47C5</stp>
        <stp>EQY_FUND_YEAR</stp>
        <stp>2016</stp>
        <stp>FUND_PER</stp>
        <stp>Y</stp>
        <tr r="E47" s="2"/>
        <tr r="E47" s="2"/>
      </tp>
      <tp>
        <v>1.0261518504876448</v>
        <stp/>
        <stp>##V3_BDPV12</stp>
        <stp>BA UN Equity</stp>
        <stp>ASSET_TURNOVER</stp>
        <stp>[AerospaceTestModel.xlsx]Bloomberg Model!R47C6</stp>
        <stp>EQY_FUND_YEAR</stp>
        <stp>2015</stp>
        <stp>FUND_PER</stp>
        <stp>Y</stp>
        <tr r="F47" s="2"/>
        <tr r="F47" s="2"/>
      </tp>
      <tp>
        <v>6.701120506324358E-3</v>
        <stp/>
        <stp>##V3_BDPV12</stp>
        <stp>NOC UN Equity</stp>
        <stp>BB_5Y_DEFAULT_PROB</stp>
        <stp>[AerospaceTestModel.xlsx]Bloomberg Model!R9C20</stp>
        <tr r="T9" s="2"/>
      </tp>
      <tp>
        <v>3.2153499304399796E-3</v>
        <stp/>
        <stp>##V3_BDPV12</stp>
        <stp>HRS UN Equity</stp>
        <stp>BB_5Y_DEFAULT_PROB</stp>
        <stp>[AerospaceTestModel.xlsx]Bloomberg Model!R8C20</stp>
        <tr r="T8" s="2"/>
      </tp>
      <tp>
        <v>-569</v>
        <stp/>
        <stp>##V3_BDPV12</stp>
        <stp>GD UN Equity</stp>
        <stp>CAPITAL_EXPEND</stp>
        <stp>[AerospaceTestModel.xlsx]Bloomberg Model!R7C17</stp>
        <stp>EQY_FUND_YEAR</stp>
        <stp>2015</stp>
        <stp>FUND_PER</stp>
        <stp>Y</stp>
        <tr r="Q7" s="2"/>
        <tr r="Q7" s="2"/>
      </tp>
      <tp>
        <v>-392</v>
        <stp/>
        <stp>##V3_BDPV12</stp>
        <stp>GD UN Equity</stp>
        <stp>CAPITAL_EXPEND</stp>
        <stp>[AerospaceTestModel.xlsx]Bloomberg Model!R7C16</stp>
        <stp>EQY_FUND_YEAR</stp>
        <stp>2016</stp>
        <stp>FUND_PER</stp>
        <stp>Y</stp>
        <tr r="P7" s="2"/>
        <tr r="P7" s="2"/>
      </tp>
      <tp>
        <v>3.2747228888155831E-3</v>
        <stp/>
        <stp>##V3_BDPV12</stp>
        <stp>UTX UN Equity</stp>
        <stp>BB_5Y_DEFAULT_PROB</stp>
        <stp>[AerospaceTestModel.xlsx]Bloomberg Model!R6C20</stp>
        <tr r="T6" s="2"/>
      </tp>
      <tp>
        <v>-428</v>
        <stp/>
        <stp>##V3_BDPV12</stp>
        <stp>GD UN Equity</stp>
        <stp>CAPITAL_EXPEND</stp>
        <stp>[AerospaceTestModel.xlsx]Bloomberg Model!R7C15</stp>
        <stp>EQY_FUND_YEAR</stp>
        <stp>2017</stp>
        <stp>FUND_PER</stp>
        <stp>Y</stp>
        <tr r="O7" s="2"/>
        <tr r="O7" s="2"/>
      </tp>
      <tp>
        <v>4.8492931442668174E-3</v>
        <stp/>
        <stp>##V3_BDPV12</stp>
        <stp>GD UN Equity</stp>
        <stp>BB_5Y_DEFAULT_PROB</stp>
        <stp>[AerospaceTestModel.xlsx]Bloomberg Model!R7C20</stp>
        <tr r="T7" s="2"/>
      </tp>
      <tp>
        <v>15.461001272978049</v>
        <stp/>
        <stp>##V3_BDPV12</stp>
        <stp>GD UN Equity</stp>
        <stp>RETURN_ON_INV_CAPITAL</stp>
        <stp>[AerospaceTestModel.xlsx]Bloomberg Model!R7C19</stp>
        <tr r="S7" s="2"/>
      </tp>
      <tp>
        <v>0.69044948586049859</v>
        <stp/>
        <stp>##V3_BDPV12</stp>
        <stp>CW UN Equity</stp>
        <stp>ASSET_TURNOVER</stp>
        <stp>[AerospaceTestModel.xlsx]Bloomberg Model!R28C6</stp>
        <stp>EQY_FUND_YEAR</stp>
        <stp>2015</stp>
        <stp>FUND_PER</stp>
        <stp>Y</stp>
        <tr r="F28" s="2"/>
        <tr r="F28" s="2"/>
      </tp>
      <tp>
        <v>0.72393658885367174</v>
        <stp/>
        <stp>##V3_BDPV12</stp>
        <stp>CW UN Equity</stp>
        <stp>ASSET_TURNOVER</stp>
        <stp>[AerospaceTestModel.xlsx]Bloomberg Model!R28C4</stp>
        <stp>EQY_FUND_YEAR</stp>
        <stp>2017</stp>
        <stp>FUND_PER</stp>
        <stp>Y</stp>
        <tr r="D28" s="2"/>
        <tr r="D28" s="2"/>
      </tp>
      <tp>
        <v>0.24454649827784156</v>
        <stp/>
        <stp>##V3_BDPV12</stp>
        <stp>NOC UN Equity</stp>
        <stp>RD_EXPENDITURES_PER_CASH_FLOW</stp>
        <stp>[AerospaceTestModel.xlsx]Bloomberg Model!R9C10</stp>
        <tr r="J9" s="2"/>
      </tp>
      <tp>
        <v>0.41411451398135818</v>
        <stp/>
        <stp>##V3_BDPV12</stp>
        <stp>HRS UN Equity</stp>
        <stp>RD_EXPENDITURES_PER_CASH_FLOW</stp>
        <stp>[AerospaceTestModel.xlsx]Bloomberg Model!R8C10</stp>
        <tr r="J8" s="2"/>
      </tp>
      <tp>
        <v>0.42390339193748888</v>
        <stp/>
        <stp>##V3_BDPV12</stp>
        <stp>UTX UN Equity</stp>
        <stp>RD_EXPENDITURES_PER_CASH_FLOW</stp>
        <stp>[AerospaceTestModel.xlsx]Bloomberg Model!R6C10</stp>
        <tr r="J6" s="2"/>
      </tp>
      <tp>
        <v>0.69978226071906391</v>
        <stp/>
        <stp>##V3_BDPV12</stp>
        <stp>CW UN Equity</stp>
        <stp>ASSET_TURNOVER</stp>
        <stp>[AerospaceTestModel.xlsx]Bloomberg Model!R28C5</stp>
        <stp>EQY_FUND_YEAR</stp>
        <stp>2016</stp>
        <stp>FUND_PER</stp>
        <stp>Y</stp>
        <tr r="E28" s="2"/>
        <tr r="E28" s="2"/>
      </tp>
      <tp>
        <v>0</v>
        <stp/>
        <stp>##V3_BDPV12</stp>
        <stp>VEC UN Equity</stp>
        <stp>RD_EXPENDITURES_PER_CASH_FLOW</stp>
        <stp>[AerospaceTestModel.xlsx]Bloomberg Model!R25C10</stp>
        <tr r="J25" s="2"/>
      </tp>
      <tp>
        <v>18.935075623459241</v>
        <stp/>
        <stp>##V3_BDPV12</stp>
        <stp>SPR UN Equity</stp>
        <stp>RETURN_ON_INV_CAPITAL</stp>
        <stp>[AerospaceTestModel.xlsx]Bloomberg Model!R26C19</stp>
        <tr r="S26" s="2"/>
      </tp>
      <tp>
        <v>-6.8254486447281533</v>
        <stp/>
        <stp>##V3_BDPV12</stp>
        <stp>SPA UN Equity</stp>
        <stp>RETURN_ON_INV_CAPITAL</stp>
        <stp>[AerospaceTestModel.xlsx]Bloomberg Model!R17C19</stp>
        <tr r="S17" s="2"/>
      </tp>
      <tp>
        <v>2.0197788528958729E-2</v>
        <stp/>
        <stp>##V3_BDPV12</stp>
        <stp>AJRD UN Equity</stp>
        <stp>BB_5Y_DEFAULT_PROB</stp>
        <stp>[AerospaceTestModel.xlsx]Bloomberg Model!R30C20</stp>
        <tr r="T30" s="2"/>
      </tp>
      <tp>
        <v>4.4901894343737441</v>
        <stp/>
        <stp>##V3_BDPV12</stp>
        <stp>MAXR UN Equity</stp>
        <stp>RETURN_ON_INV_CAPITAL</stp>
        <stp>[AerospaceTestModel.xlsx]Bloomberg Model!R46C19</stp>
        <tr r="S46" s="2"/>
      </tp>
      <tp>
        <v>-2.4338848747408668</v>
        <stp/>
        <stp>##V3_BDPV12</stp>
        <stp>WAIR UN Equity</stp>
        <stp>RETURN_ON_INV_CAPITAL</stp>
        <stp>[AerospaceTestModel.xlsx]Bloomberg Model!R33C19</stp>
        <tr r="S33" s="2"/>
      </tp>
      <tp>
        <v>9.7520033056387696</v>
        <stp/>
        <stp>##V3_BDPV12</stp>
        <stp>AVAV UW Equity</stp>
        <stp>RD_EXPEND_TO_NET_SALES</stp>
        <stp>[AerospaceTestModel.xlsx]Bloomberg Model!R37C9</stp>
        <tr r="I37" s="2"/>
      </tp>
      <tp>
        <v>5.6832708174738942</v>
        <stp/>
        <stp>##V3_BDPV12</stp>
        <stp>AAXN UW Equity</stp>
        <stp>RETURN_ON_INV_CAPITAL</stp>
        <stp>[AerospaceTestModel.xlsx]Bloomberg Model!R22C19</stp>
        <tr r="S22" s="2"/>
      </tp>
      <tp>
        <v>530</v>
        <stp/>
        <stp>##V3_BDPV12</stp>
        <stp>TXT UN Equity</stp>
        <stp>CF_FREE_CASH_FLOW</stp>
        <stp>[AerospaceTestModel.xlsx]Bloomberg Model!R11C11</stp>
        <stp>EQY_FUND_YEAR</stp>
        <stp>2017</stp>
        <stp>FUND_PER</stp>
        <stp>Y</stp>
        <tr r="K11" s="2"/>
        <tr r="K11" s="2"/>
      </tp>
      <tp>
        <v>5299</v>
        <stp/>
        <stp>##V3_BDPV12</stp>
        <stp>LMT UN Equity</stp>
        <stp>CF_FREE_CASH_FLOW</stp>
        <stp>[AerospaceTestModel.xlsx]Bloomberg Model!R12C11</stp>
        <stp>EQY_FUND_YEAR</stp>
        <stp>2017</stp>
        <stp>FUND_PER</stp>
        <stp>Y</stp>
        <tr r="K12" s="2"/>
        <tr r="K12" s="2"/>
      </tp>
      <tp>
        <v>10.361943889784076</v>
        <stp/>
        <stp>##V3_BDPV12</stp>
        <stp>CW UN Equity</stp>
        <stp>RETURN_ON_INV_CAPITAL</stp>
        <stp>[AerospaceTestModel.xlsx]Bloomberg Model!R28C19</stp>
        <tr r="S28" s="2"/>
      </tp>
      <tp>
        <v>88.906244763856662</v>
        <stp/>
        <stp>##V3_BDPV12</stp>
        <stp>BA UN Equity</stp>
        <stp>RETURN_ON_INV_CAPITAL</stp>
        <stp>[AerospaceTestModel.xlsx]Bloomberg Model!R47C19</stp>
        <tr r="S47" s="2"/>
      </tp>
      <tp>
        <v>23.894937568993939</v>
        <stp/>
        <stp>##V3_BDPV12</stp>
        <stp>RTN UN Equity</stp>
        <stp>RETURN_ON_INV_CAPITAL</stp>
        <stp>[AerospaceTestModel.xlsx]Bloomberg Model!R10C19</stp>
        <tr r="S10" s="2"/>
      </tp>
      <tp t="s">
        <v>#N/A N/A</v>
        <stp/>
        <stp>##V3_BDPV12</stp>
        <stp>EGL UN Equity</stp>
        <stp>ASSET_TURNOVER</stp>
        <stp>[AerospaceTestModel.xlsx]Bloomberg Model!R45C4</stp>
        <tr r="D45" s="2"/>
      </tp>
      <tp>
        <v>1.7929281243358706</v>
        <stp/>
        <stp>##V3_BDPV12</stp>
        <stp>VEC UN Equity</stp>
        <stp>PX_TO_BOOK_RATIO</stp>
        <stp>[AerospaceTestModel.xlsx]Bloomberg Model!R25C21</stp>
        <tr r="U25" s="2"/>
      </tp>
      <tp t="s">
        <v>#N/A N/A</v>
        <stp/>
        <stp>##V3_BDPV12</stp>
        <stp>TDG UN Equity</stp>
        <stp>PX_TO_BOOK_RATIO</stp>
        <stp>[AerospaceTestModel.xlsx]Bloomberg Model!R48C21</stp>
        <tr r="U48" s="2"/>
      </tp>
      <tp t="s">
        <v>#N/A N/A</v>
        <stp/>
        <stp>##V3_BDPV12</stp>
        <stp>TGI UN Equity</stp>
        <stp>PX_TO_BOOK_RATIO</stp>
        <stp>[AerospaceTestModel.xlsx]Bloomberg Model!R49C21</stp>
        <tr r="U49" s="2"/>
      </tp>
      <tp>
        <v>4.2039430607786681</v>
        <stp/>
        <stp>##V3_BDPV12</stp>
        <stp>TDY UN Equity</stp>
        <stp>PX_TO_BOOK_RATIO</stp>
        <stp>[AerospaceTestModel.xlsx]Bloomberg Model!R38C21</stp>
        <tr r="U38" s="2"/>
      </tp>
      <tp>
        <v>3.2861505273934934</v>
        <stp/>
        <stp>##V3_BDPV12</stp>
        <stp>TXT UN Equity</stp>
        <stp>PX_TO_BOOK_RATIO</stp>
        <stp>[AerospaceTestModel.xlsx]Bloomberg Model!R11C21</stp>
        <tr r="U11" s="2"/>
      </tp>
      <tp>
        <v>5.3955736121617059</v>
        <stp/>
        <stp>##V3_BDPV12</stp>
        <stp>RTN UN Equity</stp>
        <stp>PX_TO_BOOK_RATIO</stp>
        <stp>[AerospaceTestModel.xlsx]Bloomberg Model!R10C21</stp>
        <tr r="U10" s="2"/>
      </tp>
      <tp>
        <v>2.018948170663494</v>
        <stp/>
        <stp>##V3_BDPV12</stp>
        <stp>SPA UN Equity</stp>
        <stp>PX_TO_BOOK_RATIO</stp>
        <stp>[AerospaceTestModel.xlsx]Bloomberg Model!R17C21</stp>
        <tr r="U17" s="2"/>
      </tp>
      <tp>
        <v>10.391986481346946</v>
        <stp/>
        <stp>##V3_BDPV12</stp>
        <stp>SPR UN Equity</stp>
        <stp>PX_TO_BOOK_RATIO</stp>
        <stp>[AerospaceTestModel.xlsx]Bloomberg Model!R26C21</stp>
        <tr r="U26" s="2"/>
      </tp>
      <tp>
        <v>2.5424787391183084</v>
        <stp/>
        <stp>##V3_BDPV12</stp>
        <stp>NPK UN Equity</stp>
        <stp>PX_TO_BOOK_RATIO</stp>
        <stp>[AerospaceTestModel.xlsx]Bloomberg Model!R31C21</stp>
        <tr r="U31" s="2"/>
      </tp>
      <tp>
        <v>226.62449851402869</v>
        <stp/>
        <stp>##V3_BDPV12</stp>
        <stp>LMT UN Equity</stp>
        <stp>PX_TO_BOOK_RATIO</stp>
        <stp>[AerospaceTestModel.xlsx]Bloomberg Model!R12C21</stp>
        <tr r="U12" s="2"/>
      </tp>
      <tp>
        <v>3.0324839250366975</v>
        <stp/>
        <stp>##V3_BDPV12</stp>
        <stp>LLL UN Equity</stp>
        <stp>PX_TO_BOOK_RATIO</stp>
        <stp>[AerospaceTestModel.xlsx]Bloomberg Model!R13C21</stp>
        <tr r="U13" s="2"/>
      </tp>
      <tp>
        <v>6.4021042570638409</v>
        <stp/>
        <stp>##V3_BDPV12</stp>
        <stp>HII UN Equity</stp>
        <stp>PX_TO_BOOK_RATIO</stp>
        <stp>[AerospaceTestModel.xlsx]Bloomberg Model!R24C21</stp>
        <tr r="U24" s="2"/>
      </tp>
      <tp>
        <v>9.0273311956461928</v>
        <stp/>
        <stp>##V3_BDPV12</stp>
        <stp>HEI UN Equity</stp>
        <stp>PX_TO_BOOK_RATIO</stp>
        <stp>[AerospaceTestModel.xlsx]Bloomberg Model!R19C21</stp>
        <tr r="U19" s="2"/>
      </tp>
      <tp>
        <v>4.2368551887330161</v>
        <stp/>
        <stp>##V3_BDPV12</stp>
        <stp>HXL UN Equity</stp>
        <stp>PX_TO_BOOK_RATIO</stp>
        <stp>[AerospaceTestModel.xlsx]Bloomberg Model!R16C21</stp>
        <tr r="U16" s="2"/>
      </tp>
      <tp>
        <v>1.7836474642458975</v>
        <stp/>
        <stp>##V3_BDPV12</stp>
        <stp>DCO UN Equity</stp>
        <stp>PX_TO_BOOK_RATIO</stp>
        <stp>[AerospaceTestModel.xlsx]Bloomberg Model!R18C21</stp>
        <tr r="U18" s="2"/>
      </tp>
      <tp>
        <v>1.8414270784549223</v>
        <stp/>
        <stp>##V3_BDPV12</stp>
        <stp>EGL UN Equity</stp>
        <stp>PX_TO_BOOK_RATIO</stp>
        <stp>[AerospaceTestModel.xlsx]Bloomberg Model!R45C21</stp>
        <tr r="U45" s="2"/>
      </tp>
      <tp>
        <v>1.5121812294624732</v>
        <stp/>
        <stp>##V3_BDPV12</stp>
        <stp>ESL UN Equity</stp>
        <stp>PX_TO_BOOK_RATIO</stp>
        <stp>[AerospaceTestModel.xlsx]Bloomberg Model!R29C21</stp>
        <tr r="U29" s="2"/>
      </tp>
      <tp>
        <v>3.4316465024761347</v>
        <stp/>
        <stp>##V3_BDPV12</stp>
        <stp>COL UN Equity</stp>
        <stp>PX_TO_BOOK_RATIO</stp>
        <stp>[AerospaceTestModel.xlsx]Bloomberg Model!R14C21</stp>
        <tr r="U14" s="2"/>
      </tp>
      <tp>
        <v>2.8508304953094119</v>
        <stp/>
        <stp>##V3_BDPV12</stp>
        <stp>CUB UN Equity</stp>
        <stp>PX_TO_BOOK_RATIO</stp>
        <stp>[AerospaceTestModel.xlsx]Bloomberg Model!R15C21</stp>
        <tr r="U15" s="2"/>
      </tp>
      <tp>
        <v>1.649946741963046</v>
        <stp/>
        <stp>##V3_BDPV12</stp>
        <stp>AIR UN Equity</stp>
        <stp>PX_TO_BOOK_RATIO</stp>
        <stp>[AerospaceTestModel.xlsx]Bloomberg Model!R20C21</stp>
        <tr r="U20" s="2"/>
      </tp>
      <tp>
        <v>0</v>
        <stp/>
        <stp>##V3_BDPV12</stp>
        <stp>KEYW UW Equity</stp>
        <stp>RD_EXPENDITURES_PER_CASH_FLOW</stp>
        <stp>[AerospaceTestModel.xlsx]Bloomberg Model!R32C10</stp>
        <tr r="J32" s="2"/>
      </tp>
      <tp>
        <v>-0.25186746696019996</v>
        <stp/>
        <stp>##V3_BDPV12</stp>
        <stp>TGI UN Equity</stp>
        <stp>RD_EXPENDITURES_PER_CASH_FLOW</stp>
        <stp>[AerospaceTestModel.xlsx]Bloomberg Model!R49C10</stp>
        <tr r="J49" s="2"/>
      </tp>
      <tp>
        <v>1.3568187883640246</v>
        <stp/>
        <stp>##V3_BDPV12</stp>
        <stp>TDY UN Equity</stp>
        <stp>RD_EXPENDITURES_PER_CASH_FLOW</stp>
        <stp>[AerospaceTestModel.xlsx]Bloomberg Model!R38C10</stp>
        <tr r="J38" s="2"/>
      </tp>
      <tp>
        <v>9.3567785296164871E-2</v>
        <stp/>
        <stp>##V3_BDPV12</stp>
        <stp>TDG UN Equity</stp>
        <stp>RD_EXPENDITURES_PER_CASH_FLOW</stp>
        <stp>[AerospaceTestModel.xlsx]Bloomberg Model!R48C10</stp>
        <tr r="J48" s="2"/>
      </tp>
      <tp>
        <v>779</v>
        <stp/>
        <stp>##V3_BDPV12</stp>
        <stp>TXT UN Equity</stp>
        <stp>CF_FREE_CASH_FLOW</stp>
        <stp>[AerospaceTestModel.xlsx]Bloomberg Model!R11C12</stp>
        <stp>EQY_FUND_YEAR</stp>
        <stp>2014</stp>
        <stp>FUND_PER</stp>
        <stp>Y</stp>
        <tr r="L11" s="2"/>
        <tr r="L11" s="2"/>
      </tp>
      <tp>
        <v>3021</v>
        <stp/>
        <stp>##V3_BDPV12</stp>
        <stp>LMT UN Equity</stp>
        <stp>CF_FREE_CASH_FLOW</stp>
        <stp>[AerospaceTestModel.xlsx]Bloomberg Model!R12C12</stp>
        <stp>EQY_FUND_YEAR</stp>
        <stp>2014</stp>
        <stp>FUND_PER</stp>
        <stp>Y</stp>
        <tr r="L12" s="2"/>
        <tr r="L12" s="2"/>
      </tp>
      <tp>
        <v>0</v>
        <stp/>
        <stp>##V3_BDPV12</stp>
        <stp>AIR UN Equity</stp>
        <stp>RD_EXPEND_TO_NET_SALES</stp>
        <stp>[AerospaceTestModel.xlsx]Bloomberg Model!R20C9</stp>
        <tr r="I20" s="2"/>
      </tp>
      <tp>
        <v>3.0477835642796851</v>
        <stp/>
        <stp>##V3_BDPV12</stp>
        <stp>HEI UN Equity</stp>
        <stp>RD_EXPEND_TO_NET_SALES</stp>
        <stp>[AerospaceTestModel.xlsx]Bloomberg Model!R19C9</stp>
        <tr r="I19" s="2"/>
      </tp>
      <tp>
        <v>0.66526757607555087</v>
        <stp/>
        <stp>##V3_BDPV12</stp>
        <stp>TXT UN Equity</stp>
        <stp>RD_EXPENDITURES_PER_CASH_FLOW</stp>
        <stp>[AerospaceTestModel.xlsx]Bloomberg Model!R11C10</stp>
        <tr r="J11" s="2"/>
      </tp>
      <tp>
        <v>0</v>
        <stp/>
        <stp>##V3_BDPV12</stp>
        <stp>EGL UN Equity</stp>
        <stp>RD_EXPEND_TO_NET_SALES</stp>
        <stp>[AerospaceTestModel.xlsx]Bloomberg Model!R45C9</stp>
        <tr r="I45" s="2"/>
      </tp>
      <tp>
        <v>300.60000000000002</v>
        <stp/>
        <stp>##V3_BDPV12</stp>
        <stp>SPR UN Equity</stp>
        <stp>CF_FREE_CASH_FLOW</stp>
        <stp>[AerospaceTestModel.xlsx]Bloomberg Model!R26C11</stp>
        <stp>EQY_FUND_YEAR</stp>
        <stp>2017</stp>
        <stp>FUND_PER</stp>
        <stp>Y</stp>
        <tr r="K26" s="2"/>
        <tr r="K26" s="2"/>
      </tp>
      <tp>
        <v>-3.3999999999999986</v>
        <stp/>
        <stp>##V3_BDPV12</stp>
        <stp>AIR UN Equity</stp>
        <stp>CF_FREE_CASH_FLOW</stp>
        <stp>[AerospaceTestModel.xlsx]Bloomberg Model!R20C11</stp>
        <stp>EQY_FUND_YEAR</stp>
        <stp>2017</stp>
        <stp>FUND_PER</stp>
        <stp>Y</stp>
        <tr r="K20" s="2"/>
        <tr r="K20" s="2"/>
      </tp>
      <tp>
        <v>-29.300000000000011</v>
        <stp/>
        <stp>##V3_BDPV12</stp>
        <stp>KLXI UW Equity</stp>
        <stp>CF_FREE_CASH_FLOW</stp>
        <stp>[AerospaceTestModel.xlsx]Bloomberg Model!R44C12</stp>
        <stp>EQY_FUND_YEAR</stp>
        <stp>2014</stp>
        <stp>FUND_PER</stp>
        <stp>Y</stp>
        <tr r="L44" s="2"/>
        <tr r="L44" s="2"/>
      </tp>
      <tp>
        <v>0.2673952641165756</v>
        <stp/>
        <stp>##V3_BDPV12</stp>
        <stp>RTN UN Equity</stp>
        <stp>RD_EXPENDITURES_PER_CASH_FLOW</stp>
        <stp>[AerospaceTestModel.xlsx]Bloomberg Model!R10C10</stp>
        <tr r="J10" s="2"/>
      </tp>
      <tp>
        <v>0.23823441247002397</v>
        <stp/>
        <stp>##V3_BDPV12</stp>
        <stp>BA UN Equity</stp>
        <stp>RD_EXPENDITURES_PER_CASH_FLOW</stp>
        <stp>[AerospaceTestModel.xlsx]Bloomberg Model!R47C10</stp>
        <tr r="J47" s="2"/>
      </tp>
      <tp>
        <v>0.15514828459116262</v>
        <stp/>
        <stp>##V3_BDPV12</stp>
        <stp>CW UN Equity</stp>
        <stp>RD_EXPENDITURES_PER_CASH_FLOW</stp>
        <stp>[AerospaceTestModel.xlsx]Bloomberg Model!R28C10</stp>
        <tr r="J28" s="2"/>
      </tp>
      <tp>
        <v>15.72852535913222</v>
        <stp/>
        <stp>##V3_BDPV12</stp>
        <stp>COL UN Equity</stp>
        <stp>RD_EXPEND_TO_NET_SALES</stp>
        <stp>[AerospaceTestModel.xlsx]Bloomberg Model!R14C9</stp>
        <tr r="I14" s="2"/>
      </tp>
      <tp>
        <v>2.585259659694894E-2</v>
        <stp/>
        <stp>##V3_BDPV12</stp>
        <stp>KTOS UW Equity</stp>
        <stp>BB_5Y_DEFAULT_PROB</stp>
        <stp>[AerospaceTestModel.xlsx]Bloomberg Model!R21C20</stp>
        <tr r="T21" s="2"/>
      </tp>
      <tp>
        <v>0.85648148148148151</v>
        <stp/>
        <stp>##V3_BDPV12</stp>
        <stp>ARNC UN Equity</stp>
        <stp>RD_EXPEND_TO_NET_SALES</stp>
        <stp>[AerospaceTestModel.xlsx]Bloomberg Model!R27C9</stp>
        <tr r="I27" s="2"/>
      </tp>
      <tp>
        <v>2.3673360819257883</v>
        <stp/>
        <stp>##V3_BDPV12</stp>
        <stp>KTOS UW Equity</stp>
        <stp>RD_EXPEND_TO_NET_SALES</stp>
        <stp>[AerospaceTestModel.xlsx]Bloomberg Model!R21C9</stp>
        <tr r="I21" s="2"/>
      </tp>
      <tp>
        <v>3.5279035126798592</v>
        <stp/>
        <stp>##V3_BDPV12</stp>
        <stp>KEYW UW Equity</stp>
        <stp>RETURN_ON_INV_CAPITAL</stp>
        <stp>[AerospaceTestModel.xlsx]Bloomberg Model!R32C19</stp>
        <tr r="S32" s="2"/>
      </tp>
      <tp>
        <v>27.12680876201976</v>
        <stp/>
        <stp>##V3_BDPV12</stp>
        <stp>VEC UN Equity</stp>
        <stp>RETURN_ON_INV_CAPITAL</stp>
        <stp>[AerospaceTestModel.xlsx]Bloomberg Model!R25C19</stp>
        <tr r="S25" s="2"/>
      </tp>
      <tp>
        <v>3.5435346913338459</v>
        <stp/>
        <stp>##V3_BDPV12</stp>
        <stp>CUB UN Equity</stp>
        <stp>RD_EXPEND_TO_NET_SALES</stp>
        <stp>[AerospaceTestModel.xlsx]Bloomberg Model!R15C9</stp>
        <tr r="I15" s="2"/>
      </tp>
      <tp>
        <v>5.4383824298413798E-2</v>
        <stp/>
        <stp>##V3_BDPV12</stp>
        <stp>SPR UN Equity</stp>
        <stp>RD_EXPENDITURES_PER_CASH_FLOW</stp>
        <stp>[AerospaceTestModel.xlsx]Bloomberg Model!R26C10</stp>
        <tr r="J26" s="2"/>
      </tp>
      <tp>
        <v>-0.66804575322462889</v>
        <stp/>
        <stp>##V3_BDPV12</stp>
        <stp>SPA UN Equity</stp>
        <stp>RD_EXPENDITURES_PER_CASH_FLOW</stp>
        <stp>[AerospaceTestModel.xlsx]Bloomberg Model!R17C10</stp>
        <tr r="J17" s="2"/>
      </tp>
      <tp>
        <v>58.991999999999997</v>
        <stp/>
        <stp>##V3_BDPV12</stp>
        <stp>ATRO UW Equity</stp>
        <stp>CF_FREE_CASH_FLOW</stp>
        <stp>[AerospaceTestModel.xlsx]Bloomberg Model!R39C12</stp>
        <stp>EQY_FUND_YEAR</stp>
        <stp>2014</stp>
        <stp>FUND_PER</stp>
        <stp>Y</stp>
        <tr r="L39" s="2"/>
        <tr r="L39" s="2"/>
      </tp>
      <tp>
        <v>32.927</v>
        <stp/>
        <stp>##V3_BDPV12</stp>
        <stp>AAXN UW Equity</stp>
        <stp>CF_FREE_CASH_FLOW</stp>
        <stp>[AerospaceTestModel.xlsx]Bloomberg Model!R22C12</stp>
        <stp>EQY_FUND_YEAR</stp>
        <stp>2014</stp>
        <stp>FUND_PER</stp>
        <stp>Y</stp>
        <tr r="L22" s="2"/>
        <tr r="L22" s="2"/>
      </tp>
      <tp>
        <v>1.6185146299645545</v>
        <stp/>
        <stp>##V3_BDPV12</stp>
        <stp>WAIR UN Equity</stp>
        <stp>PX_TO_BOOK_RATIO</stp>
        <stp>[AerospaceTestModel.xlsx]Bloomberg Model!R33C21</stp>
        <tr r="U33" s="2"/>
      </tp>
      <tp>
        <v>0</v>
        <stp/>
        <stp>##V3_BDPV12</stp>
        <stp>MAXR UN Equity</stp>
        <stp>RD_EXPENDITURES_PER_CASH_FLOW</stp>
        <stp>[AerospaceTestModel.xlsx]Bloomberg Model!R46C10</stp>
        <tr r="J46" s="2"/>
      </tp>
      <tp>
        <v>0</v>
        <stp/>
        <stp>##V3_BDPV12</stp>
        <stp>WAIR UN Equity</stp>
        <stp>RD_EXPENDITURES_PER_CASH_FLOW</stp>
        <stp>[AerospaceTestModel.xlsx]Bloomberg Model!R33C10</stp>
        <tr r="J33" s="2"/>
      </tp>
      <tp>
        <v>2.9947539210383991</v>
        <stp/>
        <stp>##V3_BDPV12</stp>
        <stp>AAXN UW Equity</stp>
        <stp>RD_EXPENDITURES_PER_CASH_FLOW</stp>
        <stp>[AerospaceTestModel.xlsx]Bloomberg Model!R22C10</stp>
        <tr r="J22" s="2"/>
      </tp>
      <tp>
        <v>0.42601399032314258</v>
        <stp/>
        <stp>##V3_BDPV12</stp>
        <stp>BWXT UN Equity</stp>
        <stp>RD_EXPEND_TO_NET_SALES</stp>
        <stp>[AerospaceTestModel.xlsx]Bloomberg Model!R23C9</stp>
        <tr r="I23" s="2"/>
      </tp>
      <tp>
        <v>11.923947248896964</v>
        <stp/>
        <stp>##V3_BDPV12</stp>
        <stp>MRCY UW Equity</stp>
        <stp>RD_EXPEND_TO_NET_SALES</stp>
        <stp>[AerospaceTestModel.xlsx]Bloomberg Model!R36C9</stp>
        <tr r="I36" s="2"/>
      </tp>
      <tp>
        <v>7.3310336793581703</v>
        <stp/>
        <stp>##V3_BDPV12</stp>
        <stp>HEI/A UN Equity</stp>
        <stp>PX_TO_BOOK_RATIO</stp>
        <stp>[AerospaceTestModel.xlsx]Bloomberg Model!R35C21</stp>
        <tr r="U35" s="2"/>
      </tp>
      <tp>
        <v>24.305</v>
        <stp/>
        <stp>##V3_BDPV12</stp>
        <stp>ATRO UW Equity</stp>
        <stp>CF_FREE_CASH_FLOW</stp>
        <stp>[AerospaceTestModel.xlsx]Bloomberg Model!R39C11</stp>
        <stp>EQY_FUND_YEAR</stp>
        <stp>2017</stp>
        <stp>FUND_PER</stp>
        <stp>Y</stp>
        <tr r="K39" s="2"/>
        <tr r="K39" s="2"/>
      </tp>
      <tp>
        <v>8.070999999999998</v>
        <stp/>
        <stp>##V3_BDPV12</stp>
        <stp>AAXN UW Equity</stp>
        <stp>CF_FREE_CASH_FLOW</stp>
        <stp>[AerospaceTestModel.xlsx]Bloomberg Model!R22C11</stp>
        <stp>EQY_FUND_YEAR</stp>
        <stp>2017</stp>
        <stp>FUND_PER</stp>
        <stp>Y</stp>
        <tr r="K22" s="2"/>
        <tr r="K22" s="2"/>
      </tp>
      <tp>
        <v>-29.331154339193809</v>
        <stp/>
        <stp>##V3_BDPV12</stp>
        <stp>TGI UN Equity</stp>
        <stp>RETURN_ON_INV_CAPITAL</stp>
        <stp>[AerospaceTestModel.xlsx]Bloomberg Model!R49C19</stp>
        <tr r="S49" s="2"/>
      </tp>
      <tp>
        <v>3.9891705800758728</v>
        <stp/>
        <stp>##V3_BDPV12</stp>
        <stp>UTX UN Equity</stp>
        <stp>RD_EXPEND_TO_NET_SALES</stp>
        <stp>[AerospaceTestModel.xlsx]Bloomberg Model!R6C9</stp>
        <tr r="I6" s="2"/>
      </tp>
      <tp>
        <v>9.9817592181868999</v>
        <stp/>
        <stp>##V3_BDPV12</stp>
        <stp>TDY UN Equity</stp>
        <stp>RETURN_ON_INV_CAPITAL</stp>
        <stp>[AerospaceTestModel.xlsx]Bloomberg Model!R38C19</stp>
        <tr r="S38" s="2"/>
      </tp>
      <tp>
        <v>14.580189566166457</v>
        <stp/>
        <stp>##V3_BDPV12</stp>
        <stp>TDG UN Equity</stp>
        <stp>RETURN_ON_INV_CAPITAL</stp>
        <stp>[AerospaceTestModel.xlsx]Bloomberg Model!R48C19</stp>
        <tr r="S48" s="2"/>
      </tp>
      <tp>
        <v>141.40000000000003</v>
        <stp/>
        <stp>##V3_BDPV12</stp>
        <stp>SPR UN Equity</stp>
        <stp>CF_FREE_CASH_FLOW</stp>
        <stp>[AerospaceTestModel.xlsx]Bloomberg Model!R26C12</stp>
        <stp>EQY_FUND_YEAR</stp>
        <stp>2014</stp>
        <stp>FUND_PER</stp>
        <stp>Y</stp>
        <tr r="L26" s="2"/>
        <tr r="L26" s="2"/>
      </tp>
      <tp>
        <v>113.30000000000001</v>
        <stp/>
        <stp>##V3_BDPV12</stp>
        <stp>AIR UN Equity</stp>
        <stp>CF_FREE_CASH_FLOW</stp>
        <stp>[AerospaceTestModel.xlsx]Bloomberg Model!R20C12</stp>
        <stp>EQY_FUND_YEAR</stp>
        <stp>2014</stp>
        <stp>FUND_PER</stp>
        <stp>Y</stp>
        <tr r="L20" s="2"/>
        <tr r="L20" s="2"/>
      </tp>
      <tp>
        <v>115.4</v>
        <stp/>
        <stp>##V3_BDPV12</stp>
        <stp>KLXI UW Equity</stp>
        <stp>CF_FREE_CASH_FLOW</stp>
        <stp>[AerospaceTestModel.xlsx]Bloomberg Model!R44C11</stp>
        <stp>EQY_FUND_YEAR</stp>
        <stp>2017</stp>
        <stp>FUND_PER</stp>
        <stp>Y</stp>
        <tr r="K44" s="2"/>
        <tr r="K44" s="2"/>
      </tp>
      <tp>
        <v>5.1426289196610737</v>
        <stp/>
        <stp>##V3_BDPV12</stp>
        <stp>TXT UN Equity</stp>
        <stp>RETURN_ON_INV_CAPITAL</stp>
        <stp>[AerospaceTestModel.xlsx]Bloomberg Model!R11C19</stp>
        <tr r="S11" s="2"/>
      </tp>
      <tp>
        <v>455</v>
        <stp/>
        <stp>##V3_BDPV12</stp>
        <stp>ARNC UN Equity</stp>
        <stp>CF_FREE_CASH_FLOW</stp>
        <stp>[AerospaceTestModel.xlsx]Bloomberg Model!R27C12</stp>
        <stp>EQY_FUND_YEAR</stp>
        <stp>2014</stp>
        <stp>FUND_PER</stp>
        <stp>Y</stp>
        <tr r="L27" s="2"/>
        <tr r="L27" s="2"/>
      </tp>
      <tp>
        <v>2.4764562260202303</v>
        <stp/>
        <stp>##V3_BDPV12</stp>
        <stp>NOC UN Equity</stp>
        <stp>RD_EXPEND_TO_NET_SALES</stp>
        <stp>[AerospaceTestModel.xlsx]Bloomberg Model!R9C9</stp>
        <tr r="I9" s="2"/>
      </tp>
      <tp>
        <v>8.554549778041376E-3</v>
        <stp/>
        <stp>##V3_BDPV12</stp>
        <stp>MRCY UW Equity</stp>
        <stp>BB_5Y_DEFAULT_PROB</stp>
        <stp>[AerospaceTestModel.xlsx]Bloomberg Model!R36C20</stp>
        <tr r="T36" s="2"/>
      </tp>
      <tp>
        <v>0</v>
        <stp/>
        <stp>##V3_BDPV12</stp>
        <stp>KLXI UW Equity</stp>
        <stp>RD_EXPENDITURES_PER_CASH_FLOW</stp>
        <stp>[AerospaceTestModel.xlsx]Bloomberg Model!R44C10</stp>
        <tr r="J44" s="2"/>
      </tp>
      <tp>
        <v>5.0307343901649952</v>
        <stp/>
        <stp>##V3_BDPV12</stp>
        <stp>HRS UN Equity</stp>
        <stp>RD_EXPEND_TO_NET_SALES</stp>
        <stp>[AerospaceTestModel.xlsx]Bloomberg Model!R8C9</stp>
        <tr r="I8" s="2"/>
      </tp>
      <tp>
        <v>5.5763952347064388E-3</v>
        <stp/>
        <stp>##V3_BDPV12</stp>
        <stp>AVAV UW Equity</stp>
        <stp>BB_5Y_DEFAULT_PROB</stp>
        <stp>[AerospaceTestModel.xlsx]Bloomberg Model!R37C20</stp>
        <tr r="T37" s="2"/>
      </tp>
      <tp>
        <v>2.8039955063101536E-3</v>
        <stp/>
        <stp>##V3_BDPV12</stp>
        <stp>BWXT UN Equity</stp>
        <stp>BB_5Y_DEFAULT_PROB</stp>
        <stp>[AerospaceTestModel.xlsx]Bloomberg Model!R23C20</stp>
        <tr r="T23" s="2"/>
      </tp>
      <tp>
        <v>5.1347228026293885E-2</v>
        <stp/>
        <stp>##V3_BDPV12</stp>
        <stp>MAXR UN Equity</stp>
        <stp>BB_5Y_DEFAULT_PROB</stp>
        <stp>[AerospaceTestModel.xlsx]Bloomberg Model!R46C20</stp>
        <tr r="T46" s="2"/>
      </tp>
      <tp>
        <v>0.54346714435477927</v>
        <stp/>
        <stp>##V3_BDPV12</stp>
        <stp>CW UN Equity</stp>
        <stp>SALES_3YR_AVG_GROWTH</stp>
        <stp>[AerospaceTestModel.xlsx]Bloomberg Model!R28C3</stp>
        <tr r="C28" s="2"/>
      </tp>
      <tp>
        <v>15.838246857857511</v>
        <stp/>
        <stp>##V3_BDPV12</stp>
        <stp>CW UN Equity</stp>
        <stp>EBIT_MARGIN</stp>
        <stp>[AerospaceTestModel.xlsx]Bloomberg Model!R28C18</stp>
        <tr r="R28" s="2"/>
      </tp>
      <tp>
        <v>105</v>
        <stp/>
        <stp>##V3_BDPV12</stp>
        <stp>ARNC UN Equity</stp>
        <stp>CF_FREE_CASH_FLOW</stp>
        <stp>[AerospaceTestModel.xlsx]Bloomberg Model!R27C11</stp>
        <stp>EQY_FUND_YEAR</stp>
        <stp>2017</stp>
        <stp>FUND_PER</stp>
        <stp>Y</stp>
        <tr r="K27" s="2"/>
        <tr r="K27" s="2"/>
      </tp>
      <tp>
        <v>6.7930926678786401</v>
        <stp/>
        <stp>##V3_BDPV12</stp>
        <stp>AJRD UN Equity</stp>
        <stp>RETURN_ON_INV_CAPITAL</stp>
        <stp>[AerospaceTestModel.xlsx]Bloomberg Model!R30C19</stp>
        <tr r="S30" s="2"/>
      </tp>
      <tp>
        <v>0</v>
        <stp/>
        <stp>##V3_BDPV12</stp>
        <stp>NPK UN Equity</stp>
        <stp>RD_EXPEND_TO_NET_SALES</stp>
        <stp>[AerospaceTestModel.xlsx]Bloomberg Model!R31C9</stp>
        <tr r="I31" s="2"/>
      </tp>
      <tp>
        <v>2.9980152512274105</v>
        <stp/>
        <stp>##V3_BDPV12</stp>
        <stp>LLL UN Equity</stp>
        <stp>RD_EXPEND_TO_NET_SALES</stp>
        <stp>[AerospaceTestModel.xlsx]Bloomberg Model!R13C9</stp>
        <tr r="I13" s="2"/>
      </tp>
      <tp>
        <v>0</v>
        <stp/>
        <stp>##V3_BDPV12</stp>
        <stp>ATRO UW Equity</stp>
        <stp>RD_EXPEND_TO_NET_SALES</stp>
        <stp>[AerospaceTestModel.xlsx]Bloomberg Model!R39C9</stp>
        <tr r="I39" s="2"/>
      </tp>
      <tp>
        <v>2.5034206658896263</v>
        <stp/>
        <stp>##V3_BDPV12</stp>
        <stp>HXL UN Equity</stp>
        <stp>RD_EXPEND_TO_NET_SALES</stp>
        <stp>[AerospaceTestModel.xlsx]Bloomberg Model!R16C9</stp>
        <tr r="I16" s="2"/>
      </tp>
      <tp>
        <v>244.39999999999998</v>
        <stp/>
        <stp>##V3_BDPV12</stp>
        <stp>TDY UN Equity</stp>
        <stp>CF_FREE_CASH_FLOW</stp>
        <stp>[AerospaceTestModel.xlsx]Bloomberg Model!R38C12</stp>
        <stp>EQY_FUND_YEAR</stp>
        <stp>2014</stp>
        <stp>FUND_PER</stp>
        <stp>Y</stp>
        <tr r="L38" s="2"/>
        <tr r="L38" s="2"/>
      </tp>
      <tp>
        <v>2.3507287259050309</v>
        <stp/>
        <stp>##V3_BDPV12</stp>
        <stp>LMT UN Equity</stp>
        <stp>RD_EXPEND_TO_NET_SALES</stp>
        <stp>[AerospaceTestModel.xlsx]Bloomberg Model!R12C9</stp>
        <tr r="I12" s="2"/>
      </tp>
      <tp>
        <v>183.4</v>
        <stp/>
        <stp>##V3_BDPV12</stp>
        <stp>AJRD UN Equity</stp>
        <stp>CF_FREE_CASH_FLOW</stp>
        <stp>[AerospaceTestModel.xlsx]Bloomberg Model!R30C11</stp>
        <stp>EQY_FUND_YEAR</stp>
        <stp>2017</stp>
        <stp>FUND_PER</stp>
        <stp>Y</stp>
        <tr r="K30" s="2"/>
        <tr r="K30" s="2"/>
      </tp>
      <tp>
        <v>3.3739998341859221</v>
        <stp/>
        <stp>##V3_BDPV12</stp>
        <stp>KLXI UW Equity</stp>
        <stp>RETURN_ON_INV_CAPITAL</stp>
        <stp>[AerospaceTestModel.xlsx]Bloomberg Model!R44C19</stp>
        <tr r="S44" s="2"/>
      </tp>
      <tp>
        <v>316.2</v>
        <stp/>
        <stp>##V3_BDPV12</stp>
        <stp>TDY UN Equity</stp>
        <stp>CF_FREE_CASH_FLOW</stp>
        <stp>[AerospaceTestModel.xlsx]Bloomberg Model!R38C11</stp>
        <stp>EQY_FUND_YEAR</stp>
        <stp>2017</stp>
        <stp>FUND_PER</stp>
        <stp>Y</stp>
        <tr r="K38" s="2"/>
        <tr r="K38" s="2"/>
      </tp>
      <tp>
        <v>107.19999999999999</v>
        <stp/>
        <stp>##V3_BDPV12</stp>
        <stp>AJRD UN Equity</stp>
        <stp>CF_FREE_CASH_FLOW</stp>
        <stp>[AerospaceTestModel.xlsx]Bloomberg Model!R30C12</stp>
        <stp>EQY_FUND_YEAR</stp>
        <stp>2014</stp>
        <stp>FUND_PER</stp>
        <stp>Y</stp>
        <tr r="L30" s="2"/>
        <tr r="L30" s="2"/>
      </tp>
      <tp>
        <v>0.20958646616541354</v>
        <stp/>
        <stp>##V3_BDPV12</stp>
        <stp>AJRD UN Equity</stp>
        <stp>RD_EXPENDITURES_PER_CASH_FLOW</stp>
        <stp>[AerospaceTestModel.xlsx]Bloomberg Model!R30C10</stp>
        <tr r="J30" s="2"/>
      </tp>
      <tp>
        <v>5.1443540714066316</v>
        <stp/>
        <stp>##V3_BDPV12</stp>
        <stp>ESL UN Equity</stp>
        <stp>RD_EXPEND_TO_NET_SALES</stp>
        <stp>[AerospaceTestModel.xlsx]Bloomberg Model!R29C9</stp>
        <tr r="I29" s="2"/>
      </tp>
      <tp>
        <v>0.22846391614030373</v>
        <stp/>
        <stp>##V3_BDPV12</stp>
        <stp>HII UN Equity</stp>
        <stp>RD_EXPEND_TO_NET_SALES</stp>
        <stp>[AerospaceTestModel.xlsx]Bloomberg Model!R24C9</stp>
        <tr r="I24" s="2"/>
      </tp>
      <tp>
        <v>0</v>
        <stp/>
        <stp>##V3_BDPV12</stp>
        <stp>DCO UN Equity</stp>
        <stp>RD_EXPEND_TO_NET_SALES</stp>
        <stp>[AerospaceTestModel.xlsx]Bloomberg Model!R18C9</stp>
        <tr r="I18" s="2"/>
      </tp>
      <tp>
        <v>2.445606756940121</v>
        <stp/>
        <stp>##V3_BDPV12</stp>
        <stp>MOG/A UN Equity</stp>
        <stp>PX_TO_BOOK_RATIO</stp>
        <stp>[AerospaceTestModel.xlsx]Bloomberg Model!R34C21</stp>
        <tr r="U34" s="2"/>
      </tp>
      <tp>
        <v>8.6348687299214077</v>
        <stp/>
        <stp>##V3_BDPV12</stp>
        <stp>COL UN Equity</stp>
        <stp>RETURN_ON_INV_CAPITAL</stp>
        <stp>[AerospaceTestModel.xlsx]Bloomberg Model!R14C19</stp>
        <tr r="S14" s="2"/>
      </tp>
      <tp>
        <v>248.887</v>
        <stp/>
        <stp>##V3_BDPV12</stp>
        <stp>HEI/A UN Equity</stp>
        <stp>CF_FREE_CASH_FLOW</stp>
        <stp>[AerospaceTestModel.xlsx]Bloomberg Model!R35C11</stp>
        <stp>EQY_FUND_YEAR</stp>
        <stp>2017</stp>
        <stp>FUND_PER</stp>
        <stp>Y</stp>
        <tr r="K35" s="2"/>
        <tr r="K35" s="2"/>
      </tp>
      <tp>
        <v>26.302</v>
        <stp/>
        <stp>##V3_BDPV12</stp>
        <stp>MRCY UW Equity</stp>
        <stp>CF_FREE_CASH_FLOW</stp>
        <stp>[AerospaceTestModel.xlsx]Bloomberg Model!R36C11</stp>
        <stp>EQY_FUND_YEAR</stp>
        <stp>2017</stp>
        <stp>FUND_PER</stp>
        <stp>Y</stp>
        <tr r="K36" s="2"/>
        <tr r="K36" s="2"/>
      </tp>
      <tp>
        <v>-1.2825013836046364</v>
        <stp/>
        <stp>##V3_BDPV12</stp>
        <stp>CUB UN Equity</stp>
        <stp>RETURN_ON_INV_CAPITAL</stp>
        <stp>[AerospaceTestModel.xlsx]Bloomberg Model!R15C19</stp>
        <tr r="S15" s="2"/>
      </tp>
      <tp>
        <v>0</v>
        <stp/>
        <stp>##V3_BDPV12</stp>
        <stp>VEC UN Equity</stp>
        <stp>RD_EXPEND_TO_NET_SALES</stp>
        <stp>[AerospaceTestModel.xlsx]Bloomberg Model!R25C9</stp>
        <tr r="I25" s="2"/>
      </tp>
      <tp>
        <v>16.147666714556085</v>
        <stp/>
        <stp>##V3_BDPV12</stp>
        <stp>BWXT UN Equity</stp>
        <stp>PX_TO_BOOK_RATIO</stp>
        <stp>[AerospaceTestModel.xlsx]Bloomberg Model!R23C21</stp>
        <tr r="U23" s="2"/>
      </tp>
      <tp>
        <v>-0.65925925925925932</v>
        <stp/>
        <stp>##V3_BDPV12</stp>
        <stp>KTOS UW Equity</stp>
        <stp>RD_EXPENDITURES_PER_CASH_FLOW</stp>
        <stp>[AerospaceTestModel.xlsx]Bloomberg Model!R21C10</stp>
        <tr r="J21" s="2"/>
      </tp>
      <tp>
        <v>0</v>
        <stp/>
        <stp>##V3_BDPV12</stp>
        <stp>ATRO UW Equity</stp>
        <stp>RD_EXPENDITURES_PER_CASH_FLOW</stp>
        <stp>[AerospaceTestModel.xlsx]Bloomberg Model!R39C10</stp>
        <tr r="J39" s="2"/>
      </tp>
      <tp>
        <v>2.8956919678081108</v>
        <stp/>
        <stp>##V3_BDPV12</stp>
        <stp>RTN UN Equity</stp>
        <stp>RD_EXPEND_TO_NET_SALES</stp>
        <stp>[AerospaceTestModel.xlsx]Bloomberg Model!R10C9</stp>
        <tr r="I10" s="2"/>
      </tp>
      <tp>
        <v>0</v>
        <stp/>
        <stp>##V3_BDPV12</stp>
        <stp>DCO UN Equity</stp>
        <stp>RD_EXPENDITURES_PER_CASH_FLOW</stp>
        <stp>[AerospaceTestModel.xlsx]Bloomberg Model!R18C10</stp>
        <tr r="J18" s="2"/>
      </tp>
      <tp>
        <v>4.2621339591176639</v>
        <stp/>
        <stp>##V3_BDPV12</stp>
        <stp>AIR UN Equity</stp>
        <stp>RETURN_ON_INV_CAPITAL</stp>
        <stp>[AerospaceTestModel.xlsx]Bloomberg Model!R20C19</stp>
        <tr r="S20" s="2"/>
      </tp>
      <tp>
        <v>4.9360730625613192E-2</v>
        <stp/>
        <stp>##V3_BDPV12</stp>
        <stp>KEYW UW Equity</stp>
        <stp>BB_5Y_DEFAULT_PROB</stp>
        <stp>[AerospaceTestModel.xlsx]Bloomberg Model!R32C20</stp>
        <tr r="T32" s="2"/>
      </tp>
      <tp>
        <v>0.37527684706684078</v>
        <stp/>
        <stp>##V3_BDPV12</stp>
        <stp>AVAV UW Equity</stp>
        <stp>RD_EXPENDITURES_PER_CASH_FLOW</stp>
        <stp>[AerospaceTestModel.xlsx]Bloomberg Model!R37C10</stp>
        <tr r="J37" s="2"/>
      </tp>
      <tp>
        <v>16.10626007132095</v>
        <stp/>
        <stp>##V3_BDPV12</stp>
        <stp>AAXN UW Equity</stp>
        <stp>RD_EXPEND_TO_NET_SALES</stp>
        <stp>[AerospaceTestModel.xlsx]Bloomberg Model!R22C9</stp>
        <tr r="I22" s="2"/>
      </tp>
      <tp>
        <v>0</v>
        <stp/>
        <stp>##V3_BDPV12</stp>
        <stp>EGL UN Equity</stp>
        <stp>RD_EXPENDITURES_PER_CASH_FLOW</stp>
        <stp>[AerospaceTestModel.xlsx]Bloomberg Model!R45C10</stp>
        <tr r="J45" s="2"/>
      </tp>
      <tp>
        <v>174.279</v>
        <stp/>
        <stp>##V3_BDPV12</stp>
        <stp>HEI/A UN Equity</stp>
        <stp>CF_FREE_CASH_FLOW</stp>
        <stp>[AerospaceTestModel.xlsx]Bloomberg Model!R35C12</stp>
        <stp>EQY_FUND_YEAR</stp>
        <stp>2014</stp>
        <stp>FUND_PER</stp>
        <stp>Y</stp>
        <tr r="L35" s="2"/>
        <tr r="L35" s="2"/>
      </tp>
      <tp>
        <v>7.54</v>
        <stp/>
        <stp>##V3_BDPV12</stp>
        <stp>MRCY UW Equity</stp>
        <stp>CF_FREE_CASH_FLOW</stp>
        <stp>[AerospaceTestModel.xlsx]Bloomberg Model!R36C12</stp>
        <stp>EQY_FUND_YEAR</stp>
        <stp>2014</stp>
        <stp>FUND_PER</stp>
        <stp>Y</stp>
        <tr r="L36" s="2"/>
        <tr r="L36" s="2"/>
      </tp>
      <tp>
        <v>0.53240704844904141</v>
        <stp/>
        <stp>##V3_BDPV12</stp>
        <stp>ESL UN Equity</stp>
        <stp>RD_EXPENDITURES_PER_CASH_FLOW</stp>
        <stp>[AerospaceTestModel.xlsx]Bloomberg Model!R29C10</stp>
        <tr r="J29" s="2"/>
      </tp>
      <tp>
        <v>11.244484888862774</v>
        <stp/>
        <stp>##V3_BDPV12</stp>
        <stp>AJRD UN Equity</stp>
        <stp>PX_TO_BOOK_RATIO</stp>
        <stp>[AerospaceTestModel.xlsx]Bloomberg Model!R30C21</stp>
        <tr r="U30" s="2"/>
      </tp>
      <tp>
        <v>1.0148910894616106</v>
        <stp/>
        <stp>##V3_BDPV12</stp>
        <stp>BA UN Equity</stp>
        <stp>SALES_3YR_AVG_GROWTH</stp>
        <stp>[AerospaceTestModel.xlsx]Bloomberg Model!R47C3</stp>
        <tr r="C47" s="2"/>
      </tp>
      <tp>
        <v>8.5010716769247665</v>
        <stp/>
        <stp>##V3_BDPV12</stp>
        <stp>AAXN UW Equity</stp>
        <stp>PX_TO_BOOK_RATIO</stp>
        <stp>[AerospaceTestModel.xlsx]Bloomberg Model!R22C21</stp>
        <tr r="U22" s="2"/>
      </tp>
      <tp>
        <v>3.4606520903860805</v>
        <stp/>
        <stp>##V3_BDPV12</stp>
        <stp>ATRO UW Equity</stp>
        <stp>PX_TO_BOOK_RATIO</stp>
        <stp>[AerospaceTestModel.xlsx]Bloomberg Model!R39C21</stp>
        <tr r="U39" s="2"/>
      </tp>
      <tp>
        <v>4.8267822137818611E-3</v>
        <stp/>
        <stp>##V3_BDPV12</stp>
        <stp>AAXN UW Equity</stp>
        <stp>BB_5Y_DEFAULT_PROB</stp>
        <stp>[AerospaceTestModel.xlsx]Bloomberg Model!R22C20</stp>
        <tr r="T22" s="2"/>
      </tp>
      <tp>
        <v>5.9248655462172017</v>
        <stp/>
        <stp>##V3_BDPV12</stp>
        <stp>AVAV UW Equity</stp>
        <stp>PX_TO_BOOK_RATIO</stp>
        <stp>[AerospaceTestModel.xlsx]Bloomberg Model!R37C21</stp>
        <tr r="U37" s="2"/>
      </tp>
      <tp>
        <v>8.3596099332253239E-3</v>
        <stp/>
        <stp>##V3_BDPV12</stp>
        <stp>KLXI UW Equity</stp>
        <stp>BB_5Y_DEFAULT_PROB</stp>
        <stp>[AerospaceTestModel.xlsx]Bloomberg Model!R44C20</stp>
        <tr r="T44" s="2"/>
      </tp>
      <tp>
        <v>2.1195097012640538</v>
        <stp/>
        <stp>##V3_BDPV12</stp>
        <stp>ARNC UN Equity</stp>
        <stp>PX_TO_BOOK_RATIO</stp>
        <stp>[AerospaceTestModel.xlsx]Bloomberg Model!R27C21</stp>
        <tr r="U27" s="2"/>
      </tp>
      <tp>
        <v>3.2364936035362855E-2</v>
        <stp/>
        <stp>##V3_BDPV12</stp>
        <stp>BWXT UN Equity</stp>
        <stp>RD_EXPENDITURES_PER_CASH_FLOW</stp>
        <stp>[AerospaceTestModel.xlsx]Bloomberg Model!R23C10</stp>
        <tr r="J23" s="2"/>
      </tp>
      <tp>
        <v>5.1662255739992204</v>
        <stp/>
        <stp>##V3_BDPV12</stp>
        <stp>MRCY UW Equity</stp>
        <stp>RETURN_ON_INV_CAPITAL</stp>
        <stp>[AerospaceTestModel.xlsx]Bloomberg Model!R36C19</stp>
        <tr r="S36" s="2"/>
      </tp>
      <tp>
        <v>0</v>
        <stp/>
        <stp>##V3_BDPV12</stp>
        <stp>WAIR UN Equity</stp>
        <stp>RD_EXPEND_TO_NET_SALES</stp>
        <stp>[AerospaceTestModel.xlsx]Bloomberg Model!R33C9</stp>
        <tr r="I33" s="2"/>
      </tp>
      <tp>
        <v>0.18673431756306469</v>
        <stp/>
        <stp>##V3_BDPV12</stp>
        <stp>ARNC UN Equity</stp>
        <stp>RETURN_ON_INV_CAPITAL</stp>
        <stp>[AerospaceTestModel.xlsx]Bloomberg Model!R27C19</stp>
        <tr r="S27" s="2"/>
      </tp>
      <tp>
        <v>507.07599999999996</v>
        <stp/>
        <stp>##V3_BDPV12</stp>
        <stp>TDG UN Equity</stp>
        <stp>CF_FREE_CASH_FLOW</stp>
        <stp>[AerospaceTestModel.xlsx]Bloomberg Model!R48C12</stp>
        <stp>EQY_FUND_YEAR</stp>
        <stp>2014</stp>
        <stp>FUND_PER</stp>
        <stp>Y</stp>
        <tr r="L48" s="2"/>
        <tr r="L48" s="2"/>
      </tp>
      <tp>
        <v>98.19</v>
        <stp/>
        <stp>##V3_BDPV12</stp>
        <stp>CUB UN Equity</stp>
        <stp>CF_FREE_CASH_FLOW</stp>
        <stp>[AerospaceTestModel.xlsx]Bloomberg Model!R15C12</stp>
        <stp>EQY_FUND_YEAR</stp>
        <stp>2014</stp>
        <stp>FUND_PER</stp>
        <stp>Y</stp>
        <tr r="L15" s="2"/>
        <tr r="L15" s="2"/>
      </tp>
      <tp>
        <v>0.95769838262863438</v>
        <stp/>
        <stp>##V3_BDPV12</stp>
        <stp>BA UN Equity</stp>
        <stp>ASSET_TURNOVER</stp>
        <stp>[AerospaceTestModel.xlsx]Bloomberg Model!R47C4</stp>
        <tr r="D47" s="2"/>
      </tp>
      <tp>
        <v>24.571999999999999</v>
        <stp/>
        <stp>##V3_BDPV12</stp>
        <stp>SPA UN Equity</stp>
        <stp>CF_FREE_CASH_FLOW</stp>
        <stp>[AerospaceTestModel.xlsx]Bloomberg Model!R17C11</stp>
        <stp>EQY_FUND_YEAR</stp>
        <stp>2017</stp>
        <stp>FUND_PER</stp>
        <stp>Y</stp>
        <tr r="K17" s="2"/>
        <tr r="K17" s="2"/>
      </tp>
      <tp>
        <v>0.33816312944316623</v>
        <stp/>
        <stp>##V3_BDPV12</stp>
        <stp>MAXR UN Equity</stp>
        <stp>ASSET_TURNOVER</stp>
        <stp>[AerospaceTestModel.xlsx]Bloomberg Model!R46C4</stp>
        <tr r="D46" s="2"/>
      </tp>
      <tp>
        <v>141.982</v>
        <stp/>
        <stp>##V3_BDPV12</stp>
        <stp>MOG/A UN Equity</stp>
        <stp>CF_FREE_CASH_FLOW</stp>
        <stp>[AerospaceTestModel.xlsx]Bloomberg Model!R34C11</stp>
        <stp>EQY_FUND_YEAR</stp>
        <stp>2017</stp>
        <stp>FUND_PER</stp>
        <stp>Y</stp>
        <tr r="K34" s="2"/>
        <tr r="K34" s="2"/>
      </tp>
      <tp>
        <v>33.065999999999995</v>
        <stp/>
        <stp>##V3_BDPV12</stp>
        <stp>VEC UN Equity</stp>
        <stp>CF_FREE_CASH_FLOW</stp>
        <stp>[AerospaceTestModel.xlsx]Bloomberg Model!R25C11</stp>
        <stp>EQY_FUND_YEAR</stp>
        <stp>2017</stp>
        <stp>FUND_PER</stp>
        <stp>Y</stp>
        <tr r="K25" s="2"/>
        <tr r="K25" s="2"/>
      </tp>
      <tp>
        <v>0.84889240506329111</v>
        <stp/>
        <stp>##V3_BDPV12</stp>
        <stp>COL UN Equity</stp>
        <stp>RD_EXPENDITURES_PER_CASH_FLOW</stp>
        <stp>[AerospaceTestModel.xlsx]Bloomberg Model!R14C10</stp>
        <tr r="J14" s="2"/>
      </tp>
      <tp>
        <v>2.1285575679172055</v>
        <stp/>
        <stp>##V3_BDPV12</stp>
        <stp>CUB UN Equity</stp>
        <stp>RD_EXPENDITURES_PER_CASH_FLOW</stp>
        <stp>[AerospaceTestModel.xlsx]Bloomberg Model!R15C10</stp>
        <tr r="J15" s="2"/>
      </tp>
      <tp>
        <v>-0.40237821250479466</v>
        <stp/>
        <stp>##V3_BDPV12</stp>
        <stp>KTOS UW Equity</stp>
        <stp>RETURN_ON_INV_CAPITAL</stp>
        <stp>[AerospaceTestModel.xlsx]Bloomberg Model!R21C19</stp>
        <tr r="S21" s="2"/>
      </tp>
      <tp>
        <v>4.695541375419408</v>
        <stp/>
        <stp>##V3_BDPV12</stp>
        <stp>ATRO UW Equity</stp>
        <stp>RETURN_ON_INV_CAPITAL</stp>
        <stp>[AerospaceTestModel.xlsx]Bloomberg Model!R39C19</stp>
        <tr r="S39" s="2"/>
      </tp>
      <tp>
        <v>4.4654176644597827</v>
        <stp/>
        <stp>##V3_BDPV12</stp>
        <stp>TXT UN Equity</stp>
        <stp>RD_EXPEND_TO_NET_SALES</stp>
        <stp>[AerospaceTestModel.xlsx]Bloomberg Model!R11C9</stp>
        <tr r="I11" s="2"/>
      </tp>
      <tp>
        <v>-11.371331606421425</v>
        <stp/>
        <stp>##V3_BDPV12</stp>
        <stp>EGL UN Equity</stp>
        <stp>RETURN_ON_INV_CAPITAL</stp>
        <stp>[AerospaceTestModel.xlsx]Bloomberg Model!R45C19</stp>
        <tr r="S45" s="2"/>
      </tp>
      <tp>
        <v>208.33099999999996</v>
        <stp/>
        <stp>##V3_BDPV12</stp>
        <stp>MOG/A UN Equity</stp>
        <stp>CF_FREE_CASH_FLOW</stp>
        <stp>[AerospaceTestModel.xlsx]Bloomberg Model!R34C12</stp>
        <stp>EQY_FUND_YEAR</stp>
        <stp>2014</stp>
        <stp>FUND_PER</stp>
        <stp>Y</stp>
        <tr r="L34" s="2"/>
        <tr r="L34" s="2"/>
      </tp>
      <tp>
        <v>3.4039318142881614</v>
        <stp/>
        <stp>##V3_BDPV12</stp>
        <stp>BA UN Equity</stp>
        <stp>RD_EXPEND_TO_NET_SALES</stp>
        <stp>[AerospaceTestModel.xlsx]Bloomberg Model!R47C9</stp>
        <tr r="I47" s="2"/>
      </tp>
      <tp>
        <v>0.44679936989832447</v>
        <stp/>
        <stp>##V3_BDPV12</stp>
        <stp>SPR UN Equity</stp>
        <stp>RD_EXPEND_TO_NET_SALES</stp>
        <stp>[AerospaceTestModel.xlsx]Bloomberg Model!R26C9</stp>
        <tr r="I26" s="2"/>
      </tp>
      <tp>
        <v>39.131999999999998</v>
        <stp/>
        <stp>##V3_BDPV12</stp>
        <stp>VEC UN Equity</stp>
        <stp>CF_FREE_CASH_FLOW</stp>
        <stp>[AerospaceTestModel.xlsx]Bloomberg Model!R25C12</stp>
        <stp>EQY_FUND_YEAR</stp>
        <stp>2014</stp>
        <stp>FUND_PER</stp>
        <stp>Y</stp>
        <tr r="L25" s="2"/>
        <tr r="L25" s="2"/>
      </tp>
      <tp>
        <v>2.216448328047965</v>
        <stp/>
        <stp>##V3_BDPV12</stp>
        <stp>ESL UN Equity</stp>
        <stp>RETURN_ON_INV_CAPITAL</stp>
        <stp>[AerospaceTestModel.xlsx]Bloomberg Model!R29C19</stp>
        <tr r="S29" s="2"/>
      </tp>
      <tp>
        <v>1.35747097250756</v>
        <stp/>
        <stp>##V3_BDPV12</stp>
        <stp>MRCY UW Equity</stp>
        <stp>RD_EXPENDITURES_PER_CASH_FLOW</stp>
        <stp>[AerospaceTestModel.xlsx]Bloomberg Model!R36C10</stp>
        <tr r="J36" s="2"/>
      </tp>
      <tp>
        <v>0</v>
        <stp/>
        <stp>##V3_BDPV12</stp>
        <stp>KEYW UW Equity</stp>
        <stp>RD_EXPEND_TO_NET_SALES</stp>
        <stp>[AerospaceTestModel.xlsx]Bloomberg Model!R32C9</stp>
        <tr r="I32" s="2"/>
      </tp>
      <tp>
        <v>9.4865892951889013</v>
        <stp/>
        <stp>##V3_BDPV12</stp>
        <stp>BWXT UN Equity</stp>
        <stp>RETURN_ON_INV_CAPITAL</stp>
        <stp>[AerospaceTestModel.xlsx]Bloomberg Model!R23C19</stp>
        <tr r="S23" s="2"/>
      </tp>
      <tp>
        <v>0.15834522111269614</v>
        <stp/>
        <stp>##V3_BDPV12</stp>
        <stp>ARNC UN Equity</stp>
        <stp>RD_EXPENDITURES_PER_CASH_FLOW</stp>
        <stp>[AerospaceTestModel.xlsx]Bloomberg Model!R27C10</stp>
        <tr r="J27" s="2"/>
      </tp>
      <tp>
        <v>0</v>
        <stp/>
        <stp>##V3_BDPV12</stp>
        <stp>MAXR UN Equity</stp>
        <stp>RD_EXPEND_TO_NET_SALES</stp>
        <stp>[AerospaceTestModel.xlsx]Bloomberg Model!R46C9</stp>
        <tr r="I46" s="2"/>
      </tp>
      <tp>
        <v>5.8218630428417395</v>
        <stp/>
        <stp>##V3_BDPV12</stp>
        <stp>DCO UN Equity</stp>
        <stp>RETURN_ON_INV_CAPITAL</stp>
        <stp>[AerospaceTestModel.xlsx]Bloomberg Model!R18C19</stp>
        <tr r="S18" s="2"/>
      </tp>
      <tp>
        <v>717.71999999999991</v>
        <stp/>
        <stp>##V3_BDPV12</stp>
        <stp>TDG UN Equity</stp>
        <stp>CF_FREE_CASH_FLOW</stp>
        <stp>[AerospaceTestModel.xlsx]Bloomberg Model!R48C11</stp>
        <stp>EQY_FUND_YEAR</stp>
        <stp>2017</stp>
        <stp>FUND_PER</stp>
        <stp>Y</stp>
        <tr r="K48" s="2"/>
        <tr r="K48" s="2"/>
      </tp>
      <tp>
        <v>0.7320195205205472</v>
        <stp/>
        <stp>##V3_BDPV12</stp>
        <stp>SPA UN Equity</stp>
        <stp>RD_EXPEND_TO_NET_SALES</stp>
        <stp>[AerospaceTestModel.xlsx]Bloomberg Model!R17C9</stp>
        <tr r="I17" s="2"/>
      </tp>
      <tp>
        <v>-12.196000000000002</v>
        <stp/>
        <stp>##V3_BDPV12</stp>
        <stp>CUB UN Equity</stp>
        <stp>CF_FREE_CASH_FLOW</stp>
        <stp>[AerospaceTestModel.xlsx]Bloomberg Model!R15C11</stp>
        <stp>EQY_FUND_YEAR</stp>
        <stp>2017</stp>
        <stp>FUND_PER</stp>
        <stp>Y</stp>
        <tr r="K15" s="2"/>
        <tr r="K15" s="2"/>
      </tp>
      <tp>
        <v>-26.714999999999996</v>
        <stp/>
        <stp>##V3_BDPV12</stp>
        <stp>SPA UN Equity</stp>
        <stp>CF_FREE_CASH_FLOW</stp>
        <stp>[AerospaceTestModel.xlsx]Bloomberg Model!R17C12</stp>
        <stp>EQY_FUND_YEAR</stp>
        <stp>2014</stp>
        <stp>FUND_PER</stp>
        <stp>Y</stp>
        <tr r="L17" s="2"/>
        <tr r="L17" s="2"/>
      </tp>
      <tp>
        <v>0</v>
        <stp/>
        <stp>##V3_BDPV12</stp>
        <stp>AIR UN Equity</stp>
        <stp>RD_EXPENDITURES_PER_CASH_FLOW</stp>
        <stp>[AerospaceTestModel.xlsx]Bloomberg Model!R20C10</stp>
        <tr r="J20" s="2"/>
      </tp>
      <tp>
        <v>9.7076488207439819</v>
        <stp/>
        <stp>##V3_BDPV12</stp>
        <stp>AVAV UW Equity</stp>
        <stp>RETURN_ON_INV_CAPITAL</stp>
        <stp>[AerospaceTestModel.xlsx]Bloomberg Model!R37C19</stp>
        <tr r="S37" s="2"/>
      </tp>
      <tp>
        <v>43.171999999999997</v>
        <stp/>
        <stp>##V3_BDPV12</stp>
        <stp>WAIR UN Equity</stp>
        <stp>CF_FREE_CASH_FLOW</stp>
        <stp>[AerospaceTestModel.xlsx]Bloomberg Model!R33C12</stp>
        <stp>EQY_FUND_YEAR</stp>
        <stp>2014</stp>
        <stp>FUND_PER</stp>
        <stp>Y</stp>
        <tr r="L33" s="2"/>
        <tr r="L33" s="2"/>
      </tp>
      <tp>
        <v>1858</v>
        <stp/>
        <stp>##V3_BDPV12</stp>
        <stp>RTN UN Equity</stp>
        <stp>CF_FREE_CASH_FLOW</stp>
        <stp>[AerospaceTestModel.xlsx]Bloomberg Model!R10C12</stp>
        <stp>EQY_FUND_YEAR</stp>
        <stp>2014</stp>
        <stp>FUND_PER</stp>
        <stp>Y</stp>
        <tr r="L10" s="2"/>
        <tr r="L10" s="2"/>
      </tp>
      <tp>
        <v>-9.1</v>
        <stp/>
        <stp>##V3_BDPV12</stp>
        <stp>KTOS UW Equity</stp>
        <stp>CF_FREE_CASH_FLOW</stp>
        <stp>[AerospaceTestModel.xlsx]Bloomberg Model!R21C12</stp>
        <stp>EQY_FUND_YEAR</stp>
        <stp>2014</stp>
        <stp>FUND_PER</stp>
        <stp>Y</stp>
        <tr r="L21" s="2"/>
        <tr r="L21" s="2"/>
      </tp>
      <tp>
        <v>0</v>
        <stp/>
        <stp>##V3_BDPV12</stp>
        <stp>NPK UN Equity</stp>
        <stp>RD_EXPENDITURES_PER_CASH_FLOW</stp>
        <stp>[AerospaceTestModel.xlsx]Bloomberg Model!R31C10</stp>
        <tr r="J31" s="2"/>
      </tp>
      <tp>
        <v>35.325999999999993</v>
        <stp/>
        <stp>##V3_BDPV12</stp>
        <stp>DCO UN Equity</stp>
        <stp>CF_FREE_CASH_FLOW</stp>
        <stp>[AerospaceTestModel.xlsx]Bloomberg Model!R18C12</stp>
        <stp>EQY_FUND_YEAR</stp>
        <stp>2014</stp>
        <stp>FUND_PER</stp>
        <stp>Y</stp>
        <tr r="L18" s="2"/>
        <tr r="L18" s="2"/>
      </tp>
      <tp>
        <v>170.68600000000001</v>
        <stp/>
        <stp>##V3_BDPV12</stp>
        <stp>ESL UN Equity</stp>
        <stp>CF_FREE_CASH_FLOW</stp>
        <stp>[AerospaceTestModel.xlsx]Bloomberg Model!R29C12</stp>
        <stp>EQY_FUND_YEAR</stp>
        <stp>2014</stp>
        <stp>FUND_PER</stp>
        <stp>Y</stp>
        <tr r="L29" s="2"/>
        <tr r="L29" s="2"/>
      </tp>
      <tp>
        <v>229.69</v>
        <stp/>
        <stp>##V3_BDPV12</stp>
        <stp>TGI UN Equity</stp>
        <stp>CF_FREE_CASH_FLOW</stp>
        <stp>[AerospaceTestModel.xlsx]Bloomberg Model!R49C11</stp>
        <stp>EQY_FUND_YEAR</stp>
        <stp>2017</stp>
        <stp>FUND_PER</stp>
        <stp>Y</stp>
        <tr r="K49" s="2"/>
        <tr r="K49" s="2"/>
      </tp>
      <tp>
        <v>1024</v>
        <stp/>
        <stp>##V3_BDPV12</stp>
        <stp>COL UN Equity</stp>
        <stp>CF_FREE_CASH_FLOW</stp>
        <stp>[AerospaceTestModel.xlsx]Bloomberg Model!R14C11</stp>
        <stp>EQY_FUND_YEAR</stp>
        <stp>2017</stp>
        <stp>FUND_PER</stp>
        <stp>Y</stp>
        <tr r="K14" s="2"/>
        <tr r="K14" s="2"/>
      </tp>
      <tp>
        <v>2.6555398308958154</v>
        <stp/>
        <stp>##V3_BDPV12</stp>
        <stp>CW UN Equity</stp>
        <stp>RD_EXPEND_TO_NET_SALES</stp>
        <stp>[AerospaceTestModel.xlsx]Bloomberg Model!R28C9</stp>
        <tr r="I28" s="2"/>
      </tp>
      <tp>
        <v>150.59999999999997</v>
        <stp/>
        <stp>##V3_BDPV12</stp>
        <stp>HXL UN Equity</stp>
        <stp>CF_FREE_CASH_FLOW</stp>
        <stp>[AerospaceTestModel.xlsx]Bloomberg Model!R16C11</stp>
        <stp>EQY_FUND_YEAR</stp>
        <stp>2017</stp>
        <stp>FUND_PER</stp>
        <stp>Y</stp>
        <tr r="K16" s="2"/>
        <tr r="K16" s="2"/>
      </tp>
      <tp>
        <v>878</v>
        <stp/>
        <stp>##V3_BDPV12</stp>
        <stp>LLL UN Equity</stp>
        <stp>CF_FREE_CASH_FLOW</stp>
        <stp>[AerospaceTestModel.xlsx]Bloomberg Model!R13C11</stp>
        <stp>EQY_FUND_YEAR</stp>
        <stp>2017</stp>
        <stp>FUND_PER</stp>
        <stp>Y</stp>
        <tr r="K13" s="2"/>
        <tr r="K13" s="2"/>
      </tp>
      <tp>
        <v>1.3727125433276983</v>
        <stp/>
        <stp>##V3_BDPV12</stp>
        <stp>KLXI UW Equity</stp>
        <stp>PX_TO_BOOK_RATIO</stp>
        <stp>[AerospaceTestModel.xlsx]Bloomberg Model!R44C21</stp>
        <tr r="U44" s="2"/>
      </tp>
      <tp>
        <v>1.474952308902066</v>
        <stp/>
        <stp>##V3_BDPV12</stp>
        <stp>KEYW UW Equity</stp>
        <stp>PX_TO_BOOK_RATIO</stp>
        <stp>[AerospaceTestModel.xlsx]Bloomberg Model!R32C21</stp>
        <tr r="U32" s="2"/>
      </tp>
      <tp>
        <v>9.3415234325516794E-3</v>
        <stp/>
        <stp>##V3_BDPV12</stp>
        <stp>ATRO UW Equity</stp>
        <stp>BB_5Y_DEFAULT_PROB</stp>
        <stp>[AerospaceTestModel.xlsx]Bloomberg Model!R39C20</stp>
        <tr r="T39" s="2"/>
      </tp>
      <tp>
        <v>2.8246920569928422</v>
        <stp/>
        <stp>##V3_BDPV12</stp>
        <stp>KTOS UW Equity</stp>
        <stp>PX_TO_BOOK_RATIO</stp>
        <stp>[AerospaceTestModel.xlsx]Bloomberg Model!R21C21</stp>
        <tr r="U21" s="2"/>
      </tp>
      <tp>
        <v>0</v>
        <stp/>
        <stp>##V3_BDPV12</stp>
        <stp>KLXI UW Equity</stp>
        <stp>RD_EXPEND_TO_NET_SALES</stp>
        <stp>[AerospaceTestModel.xlsx]Bloomberg Model!R44C9</stp>
        <tr r="I44" s="2"/>
      </tp>
      <tp>
        <v>-51.974000000000004</v>
        <stp/>
        <stp>##V3_BDPV12</stp>
        <stp>DCO UN Equity</stp>
        <stp>CF_FREE_CASH_FLOW</stp>
        <stp>[AerospaceTestModel.xlsx]Bloomberg Model!R18C11</stp>
        <stp>EQY_FUND_YEAR</stp>
        <stp>2017</stp>
        <stp>FUND_PER</stp>
        <stp>Y</stp>
        <tr r="K18" s="2"/>
        <tr r="K18" s="2"/>
      </tp>
      <tp>
        <v>135.42100000000002</v>
        <stp/>
        <stp>##V3_BDPV12</stp>
        <stp>ESL UN Equity</stp>
        <stp>CF_FREE_CASH_FLOW</stp>
        <stp>[AerospaceTestModel.xlsx]Bloomberg Model!R29C11</stp>
        <stp>EQY_FUND_YEAR</stp>
        <stp>2017</stp>
        <stp>FUND_PER</stp>
        <stp>Y</stp>
        <tr r="K29" s="2"/>
        <tr r="K29" s="2"/>
      </tp>
      <tp>
        <v>-71.276999999999987</v>
        <stp/>
        <stp>##V3_BDPV12</stp>
        <stp>TGI UN Equity</stp>
        <stp>CF_FREE_CASH_FLOW</stp>
        <stp>[AerospaceTestModel.xlsx]Bloomberg Model!R49C12</stp>
        <stp>EQY_FUND_YEAR</stp>
        <stp>2014</stp>
        <stp>FUND_PER</stp>
        <stp>Y</stp>
        <tr r="L49" s="2"/>
        <tr r="L49" s="2"/>
      </tp>
      <tp>
        <v>481</v>
        <stp/>
        <stp>##V3_BDPV12</stp>
        <stp>COL UN Equity</stp>
        <stp>CF_FREE_CASH_FLOW</stp>
        <stp>[AerospaceTestModel.xlsx]Bloomberg Model!R14C12</stp>
        <stp>EQY_FUND_YEAR</stp>
        <stp>2014</stp>
        <stp>FUND_PER</stp>
        <stp>Y</stp>
        <tr r="L14" s="2"/>
        <tr r="L14" s="2"/>
      </tp>
      <tp>
        <v>57.899999999999977</v>
        <stp/>
        <stp>##V3_BDPV12</stp>
        <stp>HXL UN Equity</stp>
        <stp>CF_FREE_CASH_FLOW</stp>
        <stp>[AerospaceTestModel.xlsx]Bloomberg Model!R16C12</stp>
        <stp>EQY_FUND_YEAR</stp>
        <stp>2014</stp>
        <stp>FUND_PER</stp>
        <stp>Y</stp>
        <tr r="L16" s="2"/>
        <tr r="L16" s="2"/>
      </tp>
      <tp>
        <v>0.26043557168784032</v>
        <stp/>
        <stp>##V3_BDPV12</stp>
        <stp>LLL UN Equity</stp>
        <stp>RD_EXPENDITURES_PER_CASH_FLOW</stp>
        <stp>[AerospaceTestModel.xlsx]Bloomberg Model!R13C10</stp>
        <tr r="J13" s="2"/>
      </tp>
      <tp>
        <v>0.18529956763434219</v>
        <stp/>
        <stp>##V3_BDPV12</stp>
        <stp>LMT UN Equity</stp>
        <stp>RD_EXPENDITURES_PER_CASH_FLOW</stp>
        <stp>[AerospaceTestModel.xlsx]Bloomberg Model!R12C10</stp>
        <tr r="J12" s="2"/>
      </tp>
      <tp>
        <v>968</v>
        <stp/>
        <stp>##V3_BDPV12</stp>
        <stp>LLL UN Equity</stp>
        <stp>CF_FREE_CASH_FLOW</stp>
        <stp>[AerospaceTestModel.xlsx]Bloomberg Model!R13C12</stp>
        <stp>EQY_FUND_YEAR</stp>
        <stp>2014</stp>
        <stp>FUND_PER</stp>
        <stp>Y</stp>
        <tr r="L13" s="2"/>
        <tr r="L13" s="2"/>
      </tp>
      <tp>
        <v>1.6821102250347078</v>
        <stp/>
        <stp>##V3_BDPV12</stp>
        <stp>GD UN Equity</stp>
        <stp>RD_EXPEND_TO_NET_SALES</stp>
        <stp>[AerospaceTestModel.xlsx]Bloomberg Model!R7C9</stp>
        <tr r="I7" s="2"/>
      </tp>
      <tp>
        <v>14.037166649185581</v>
        <stp/>
        <stp>##V3_BDPV12</stp>
        <stp>HEI UN Equity</stp>
        <stp>RETURN_ON_INV_CAPITAL</stp>
        <stp>[AerospaceTestModel.xlsx]Bloomberg Model!R19C19</stp>
        <tr r="S19" s="2"/>
      </tp>
      <tp>
        <v>20.142554006503318</v>
        <stp/>
        <stp>##V3_BDPV12</stp>
        <stp>HII UN Equity</stp>
        <stp>RETURN_ON_INV_CAPITAL</stp>
        <stp>[AerospaceTestModel.xlsx]Bloomberg Model!R24C19</stp>
        <tr r="S24" s="2"/>
      </tp>
      <tp>
        <v>-35.850999999999999</v>
        <stp/>
        <stp>##V3_BDPV12</stp>
        <stp>WAIR UN Equity</stp>
        <stp>CF_FREE_CASH_FLOW</stp>
        <stp>[AerospaceTestModel.xlsx]Bloomberg Model!R33C11</stp>
        <stp>EQY_FUND_YEAR</stp>
        <stp>2017</stp>
        <stp>FUND_PER</stp>
        <stp>Y</stp>
        <tr r="K33" s="2"/>
        <tr r="K33" s="2"/>
      </tp>
      <tp>
        <v>2202</v>
        <stp/>
        <stp>##V3_BDPV12</stp>
        <stp>RTN UN Equity</stp>
        <stp>CF_FREE_CASH_FLOW</stp>
        <stp>[AerospaceTestModel.xlsx]Bloomberg Model!R10C11</stp>
        <stp>EQY_FUND_YEAR</stp>
        <stp>2017</stp>
        <stp>FUND_PER</stp>
        <stp>Y</stp>
        <tr r="K10" s="2"/>
        <tr r="K10" s="2"/>
      </tp>
      <tp>
        <v>-53.5</v>
        <stp/>
        <stp>##V3_BDPV12</stp>
        <stp>KTOS UW Equity</stp>
        <stp>CF_FREE_CASH_FLOW</stp>
        <stp>[AerospaceTestModel.xlsx]Bloomberg Model!R21C11</stp>
        <stp>EQY_FUND_YEAR</stp>
        <stp>2017</stp>
        <stp>FUND_PER</stp>
        <stp>Y</stp>
        <tr r="K21" s="2"/>
        <tr r="K21" s="2"/>
      </tp>
      <tp>
        <v>14.112795951926755</v>
        <stp/>
        <stp>##V3_BDPV12</stp>
        <stp>HXL UN Equity</stp>
        <stp>RETURN_ON_INV_CAPITAL</stp>
        <stp>[AerospaceTestModel.xlsx]Bloomberg Model!R16C19</stp>
        <tr r="S16" s="2"/>
      </tp>
      <tp>
        <v>2.9510926496181911E-2</v>
        <stp/>
        <stp>##V3_BDPV12</stp>
        <stp>WAIR UN Equity</stp>
        <stp>BB_5Y_DEFAULT_PROB</stp>
        <stp>[AerospaceTestModel.xlsx]Bloomberg Model!R33C20</stp>
        <tr r="T33" s="2"/>
      </tp>
      <tp>
        <v>0.502348397870786</v>
        <stp/>
        <stp>##V3_BDPV12</stp>
        <stp>KLXI UW Equity</stp>
        <stp>ASSET_TURNOVER</stp>
        <stp>[AerospaceTestModel.xlsx]Bloomberg Model!R44C4</stp>
        <tr r="D44" s="2"/>
      </tp>
      <tp>
        <v>2.3758789686767527</v>
        <stp/>
        <stp>##V3_BDPV12</stp>
        <stp>AJRD UN Equity</stp>
        <stp>RD_EXPEND_TO_NET_SALES</stp>
        <stp>[AerospaceTestModel.xlsx]Bloomberg Model!R30C9</stp>
        <tr r="I30" s="2"/>
      </tp>
      <tp>
        <v>248.887</v>
        <stp/>
        <stp>##V3_BDPV12</stp>
        <stp>HEI UN Equity</stp>
        <stp>CF_FREE_CASH_FLOW</stp>
        <stp>[AerospaceTestModel.xlsx]Bloomberg Model!R19C11</stp>
        <stp>EQY_FUND_YEAR</stp>
        <stp>2017</stp>
        <stp>FUND_PER</stp>
        <stp>Y</stp>
        <tr r="K19" s="2"/>
        <tr r="K19" s="2"/>
      </tp>
      <tp>
        <v>551</v>
        <stp/>
        <stp>##V3_BDPV12</stp>
        <stp>HII UN Equity</stp>
        <stp>CF_FREE_CASH_FLOW</stp>
        <stp>[AerospaceTestModel.xlsx]Bloomberg Model!R24C12</stp>
        <stp>EQY_FUND_YEAR</stp>
        <stp>2014</stp>
        <stp>FUND_PER</stp>
        <stp>Y</stp>
        <tr r="L24" s="2"/>
        <tr r="L24" s="2"/>
      </tp>
      <tp>
        <v>87.981999999999999</v>
        <stp/>
        <stp>##V3_BDPV12</stp>
        <stp>EGL UN Equity</stp>
        <stp>CF_FREE_CASH_FLOW</stp>
        <stp>[AerospaceTestModel.xlsx]Bloomberg Model!R45C11</stp>
        <stp>EQY_FUND_YEAR</stp>
        <stp>2017</stp>
        <stp>FUND_PER</stp>
        <stp>Y</stp>
        <tr r="K45" s="2"/>
        <tr r="K45" s="2"/>
      </tp>
      <tp>
        <v>16.881999999999998</v>
        <stp/>
        <stp>##V3_BDPV12</stp>
        <stp>NPK UN Equity</stp>
        <stp>CF_FREE_CASH_FLOW</stp>
        <stp>[AerospaceTestModel.xlsx]Bloomberg Model!R31C11</stp>
        <stp>EQY_FUND_YEAR</stp>
        <stp>2017</stp>
        <stp>FUND_PER</stp>
        <stp>Y</stp>
        <tr r="K31" s="2"/>
        <tr r="K31" s="2"/>
      </tp>
      <tp>
        <v>116.99999999999999</v>
        <stp/>
        <stp>##V3_BDPV12</stp>
        <stp>MAXR UN Equity</stp>
        <stp>CF_FREE_CASH_FLOW</stp>
        <stp>[AerospaceTestModel.xlsx]Bloomberg Model!R46C11</stp>
        <stp>EQY_FUND_YEAR</stp>
        <stp>2017</stp>
        <stp>FUND_PER</stp>
        <stp>Y</stp>
        <tr r="K46" s="2"/>
        <tr r="K46" s="2"/>
      </tp>
      <tp>
        <v>26.862000000000002</v>
        <stp/>
        <stp>##V3_BDPV12</stp>
        <stp>AVAV UW Equity</stp>
        <stp>CF_FREE_CASH_FLOW</stp>
        <stp>[AerospaceTestModel.xlsx]Bloomberg Model!R37C12</stp>
        <stp>EQY_FUND_YEAR</stp>
        <stp>2014</stp>
        <stp>FUND_PER</stp>
        <stp>Y</stp>
        <tr r="L37" s="2"/>
        <tr r="L37" s="2"/>
      </tp>
      <tp>
        <v>0.84463548713742731</v>
        <stp/>
        <stp>##V3_BDPV12</stp>
        <stp>TGI UN Equity</stp>
        <stp>ASSET_TURNOVER</stp>
        <stp>[AerospaceTestModel.xlsx]Bloomberg Model!R49C4</stp>
        <tr r="D49" s="2"/>
      </tp>
      <tp>
        <v>125.274</v>
        <stp/>
        <stp>##V3_BDPV12</stp>
        <stp>BWXT UN Equity</stp>
        <stp>CF_FREE_CASH_FLOW</stp>
        <stp>[AerospaceTestModel.xlsx]Bloomberg Model!R23C11</stp>
        <stp>EQY_FUND_YEAR</stp>
        <stp>2017</stp>
        <stp>FUND_PER</stp>
        <stp>Y</stp>
        <tr r="K23" s="2"/>
        <tr r="K23" s="2"/>
      </tp>
      <tp>
        <v>3.8406093077091983</v>
        <stp/>
        <stp>##V3_BDPV12</stp>
        <stp>CW UN Equity</stp>
        <stp>PX_TO_BOOK_RATIO</stp>
        <stp>[AerospaceTestModel.xlsx]Bloomberg Model!R28C21</stp>
        <tr r="U28" s="2"/>
      </tp>
      <tp t="s">
        <v>#N/A N/A</v>
        <stp/>
        <stp>##V3_BDPV12</stp>
        <stp>BA UN Equity</stp>
        <stp>PX_TO_BOOK_RATIO</stp>
        <stp>[AerospaceTestModel.xlsx]Bloomberg Model!R47C21</stp>
        <tr r="U47" s="2"/>
      </tp>
      <tp>
        <v>11.61564783131416</v>
        <stp/>
        <stp>##V3_BDPV12</stp>
        <stp>BA UN Equity</stp>
        <stp>EBIT_MARGIN</stp>
        <stp>[AerospaceTestModel.xlsx]Bloomberg Model!R47C18</stp>
        <tr r="R47" s="2"/>
      </tp>
      <tp>
        <v>2.06914903668249E-2</v>
        <stp/>
        <stp>##V3_BDPV12</stp>
        <stp>ARNC UN Equity</stp>
        <stp>BB_5Y_DEFAULT_PROB</stp>
        <stp>[AerospaceTestModel.xlsx]Bloomberg Model!R27C20</stp>
        <tr r="T27" s="2"/>
      </tp>
      <tp>
        <v>12.656532769290447</v>
        <stp/>
        <stp>##V3_BDPV12</stp>
        <stp>NPK UN Equity</stp>
        <stp>RETURN_ON_INV_CAPITAL</stp>
        <stp>[AerospaceTestModel.xlsx]Bloomberg Model!R31C19</stp>
        <tr r="S31" s="2"/>
      </tp>
      <tp>
        <v>-1.077</v>
        <stp/>
        <stp>##V3_BDPV12</stp>
        <stp>KEYW UW Equity</stp>
        <stp>CF_FREE_CASH_FLOW</stp>
        <stp>[AerospaceTestModel.xlsx]Bloomberg Model!R32C12</stp>
        <stp>EQY_FUND_YEAR</stp>
        <stp>2014</stp>
        <stp>FUND_PER</stp>
        <stp>Y</stp>
        <tr r="L32" s="2"/>
        <tr r="L32" s="2"/>
      </tp>
      <tp>
        <v>0.33322105647266909</v>
        <stp/>
        <stp>##V3_BDPV12</stp>
        <stp>TDG UN Equity</stp>
        <stp>ASSET_TURNOVER</stp>
        <stp>[AerospaceTestModel.xlsx]Bloomberg Model!R48C4</stp>
        <tr r="D48" s="2"/>
      </tp>
      <tp>
        <v>0.16906342652381906</v>
        <stp/>
        <stp>##V3_BDPV12</stp>
        <stp>HEI UN Equity</stp>
        <stp>RD_EXPENDITURES_PER_CASH_FLOW</stp>
        <stp>[AerospaceTestModel.xlsx]Bloomberg Model!R19C10</stp>
        <tr r="J19" s="2"/>
      </tp>
      <tp>
        <v>2.0884520884520884E-2</v>
        <stp/>
        <stp>##V3_BDPV12</stp>
        <stp>HII UN Equity</stp>
        <stp>RD_EXPENDITURES_PER_CASH_FLOW</stp>
        <stp>[AerospaceTestModel.xlsx]Bloomberg Model!R24C10</stp>
        <tr r="J24" s="2"/>
      </tp>
      <tp>
        <v>8.0999999999999517E-2</v>
        <stp/>
        <stp>##V3_BDPV12</stp>
        <stp>KEYW UW Equity</stp>
        <stp>CF_FREE_CASH_FLOW</stp>
        <stp>[AerospaceTestModel.xlsx]Bloomberg Model!R32C11</stp>
        <stp>EQY_FUND_YEAR</stp>
        <stp>2017</stp>
        <stp>FUND_PER</stp>
        <stp>Y</stp>
        <tr r="K32" s="2"/>
        <tr r="K32" s="2"/>
      </tp>
      <tp>
        <v>0.11523209703755539</v>
        <stp/>
        <stp>##V3_BDPV12</stp>
        <stp>HXL UN Equity</stp>
        <stp>RD_EXPENDITURES_PER_CASH_FLOW</stp>
        <stp>[AerospaceTestModel.xlsx]Bloomberg Model!R16C10</stp>
        <tr r="J16" s="2"/>
      </tp>
      <tp>
        <v>2.2745893888340274</v>
        <stp/>
        <stp>##V3_BDPV12</stp>
        <stp>TGI UN Equity</stp>
        <stp>RD_EXPEND_TO_NET_SALES</stp>
        <stp>[AerospaceTestModel.xlsx]Bloomberg Model!R49C9</stp>
        <tr r="I49" s="2"/>
      </tp>
      <tp>
        <v>174.279</v>
        <stp/>
        <stp>##V3_BDPV12</stp>
        <stp>HEI UN Equity</stp>
        <stp>CF_FREE_CASH_FLOW</stp>
        <stp>[AerospaceTestModel.xlsx]Bloomberg Model!R19C12</stp>
        <stp>EQY_FUND_YEAR</stp>
        <stp>2014</stp>
        <stp>FUND_PER</stp>
        <stp>Y</stp>
        <tr r="L19" s="2"/>
        <tr r="L19" s="2"/>
      </tp>
      <tp>
        <v>432</v>
        <stp/>
        <stp>##V3_BDPV12</stp>
        <stp>HII UN Equity</stp>
        <stp>CF_FREE_CASH_FLOW</stp>
        <stp>[AerospaceTestModel.xlsx]Bloomberg Model!R24C11</stp>
        <stp>EQY_FUND_YEAR</stp>
        <stp>2017</stp>
        <stp>FUND_PER</stp>
        <stp>Y</stp>
        <tr r="K24" s="2"/>
        <tr r="K24" s="2"/>
      </tp>
      <tp>
        <v>96.923000000000002</v>
        <stp/>
        <stp>##V3_BDPV12</stp>
        <stp>EGL UN Equity</stp>
        <stp>CF_FREE_CASH_FLOW</stp>
        <stp>[AerospaceTestModel.xlsx]Bloomberg Model!R45C12</stp>
        <stp>EQY_FUND_YEAR</stp>
        <stp>2014</stp>
        <stp>FUND_PER</stp>
        <stp>Y</stp>
        <tr r="L45" s="2"/>
        <tr r="L45" s="2"/>
      </tp>
      <tp>
        <v>61.925999999999995</v>
        <stp/>
        <stp>##V3_BDPV12</stp>
        <stp>NPK UN Equity</stp>
        <stp>CF_FREE_CASH_FLOW</stp>
        <stp>[AerospaceTestModel.xlsx]Bloomberg Model!R31C12</stp>
        <stp>EQY_FUND_YEAR</stp>
        <stp>2014</stp>
        <stp>FUND_PER</stp>
        <stp>Y</stp>
        <tr r="L31" s="2"/>
        <tr r="L31" s="2"/>
      </tp>
      <tp>
        <v>25.636938741600662</v>
        <stp/>
        <stp>##V3_BDPV12</stp>
        <stp>LMT UN Equity</stp>
        <stp>RETURN_ON_INV_CAPITAL</stp>
        <stp>[AerospaceTestModel.xlsx]Bloomberg Model!R12C19</stp>
        <tr r="S12" s="2"/>
      </tp>
      <tp>
        <v>9.5218596747147828</v>
        <stp/>
        <stp>##V3_BDPV12</stp>
        <stp>LLL UN Equity</stp>
        <stp>RETURN_ON_INV_CAPITAL</stp>
        <stp>[AerospaceTestModel.xlsx]Bloomberg Model!R13C19</stp>
        <tr r="S13" s="2"/>
      </tp>
      <tp>
        <v>18.254505160365614</v>
        <stp/>
        <stp>##V3_BDPV12</stp>
        <stp>MAXR UN Equity</stp>
        <stp>CF_FREE_CASH_FLOW</stp>
        <stp>[AerospaceTestModel.xlsx]Bloomberg Model!R46C12</stp>
        <stp>EQY_FUND_YEAR</stp>
        <stp>2014</stp>
        <stp>FUND_PER</stp>
        <stp>Y</stp>
        <tr r="L46" s="2"/>
        <tr r="L46" s="2"/>
      </tp>
      <tp>
        <v>-17.010999999999999</v>
        <stp/>
        <stp>##V3_BDPV12</stp>
        <stp>AVAV UW Equity</stp>
        <stp>CF_FREE_CASH_FLOW</stp>
        <stp>[AerospaceTestModel.xlsx]Bloomberg Model!R37C11</stp>
        <stp>EQY_FUND_YEAR</stp>
        <stp>2017</stp>
        <stp>FUND_PER</stp>
        <stp>Y</stp>
        <tr r="K37" s="2"/>
        <tr r="K37" s="2"/>
      </tp>
      <tp>
        <v>2.1059924903389735</v>
        <stp/>
        <stp>##V3_BDPV12</stp>
        <stp>TDG UN Equity</stp>
        <stp>RD_EXPEND_TO_NET_SALES</stp>
        <stp>[AerospaceTestModel.xlsx]Bloomberg Model!R48C9</stp>
        <tr r="I48" s="2"/>
      </tp>
      <tp>
        <v>19.525309163530221</v>
        <stp/>
        <stp>##V3_BDPV12</stp>
        <stp>TDY UN Equity</stp>
        <stp>RD_EXPEND_TO_NET_SALES</stp>
        <stp>[AerospaceTestModel.xlsx]Bloomberg Model!R38C9</stp>
        <tr r="I38" s="2"/>
      </tp>
      <tp>
        <v>-1.1039999999999992</v>
        <stp/>
        <stp>##V3_BDPV12</stp>
        <stp>BWXT UN Equity</stp>
        <stp>CF_FREE_CASH_FLOW</stp>
        <stp>[AerospaceTestModel.xlsx]Bloomberg Model!R23C12</stp>
        <stp>EQY_FUND_YEAR</stp>
        <stp>2014</stp>
        <stp>FUND_PER</stp>
        <stp>Y</stp>
        <tr r="L23" s="2"/>
        <tr r="L23" s="2"/>
      </tp>
      <tp t="s">
        <v>#N/A Field Not Applicable</v>
        <stp/>
        <stp>##V3_BDPV12</stp>
        <stp>MAXR UN Equity</stp>
        <stp>PX_TO_BOOK_RATIO</stp>
        <stp>[AerospaceTestModel.xlsx]Bloomberg Model!R46C21</stp>
        <tr r="U46" s="2"/>
      </tp>
      <tp>
        <v>3.1781677793359897</v>
        <stp/>
        <stp>##V3_BDPV12</stp>
        <stp>MRCY UW Equity</stp>
        <stp>PX_TO_BOOK_RATIO</stp>
        <stp>[AerospaceTestModel.xlsx]Bloomberg Model!R36C21</stp>
        <tr r="U36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'Bloomberg Model'!$AQ$6:$AQ$39</c:f>
              <c:numCache>
                <c:formatCode>_(* #,##0_);_(* \(#,##0\);_(* "-"??_);_(@_)</c:formatCode>
                <c:ptCount val="34"/>
                <c:pt idx="0">
                  <c:v>17</c:v>
                </c:pt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12</c:v>
                </c:pt>
                <c:pt idx="5">
                  <c:v>20</c:v>
                </c:pt>
                <c:pt idx="6">
                  <c:v>1</c:v>
                </c:pt>
                <c:pt idx="7">
                  <c:v>22</c:v>
                </c:pt>
                <c:pt idx="8">
                  <c:v>19</c:v>
                </c:pt>
                <c:pt idx="9">
                  <c:v>23</c:v>
                </c:pt>
                <c:pt idx="10">
                  <c:v>14</c:v>
                </c:pt>
                <c:pt idx="11">
                  <c:v>28</c:v>
                </c:pt>
                <c:pt idx="12">
                  <c:v>30</c:v>
                </c:pt>
                <c:pt idx="13">
                  <c:v>5</c:v>
                </c:pt>
                <c:pt idx="14">
                  <c:v>31</c:v>
                </c:pt>
                <c:pt idx="15">
                  <c:v>24</c:v>
                </c:pt>
                <c:pt idx="16">
                  <c:v>6</c:v>
                </c:pt>
                <c:pt idx="17">
                  <c:v>2</c:v>
                </c:pt>
                <c:pt idx="18">
                  <c:v>8</c:v>
                </c:pt>
                <c:pt idx="19">
                  <c:v>29</c:v>
                </c:pt>
                <c:pt idx="20">
                  <c:v>4</c:v>
                </c:pt>
                <c:pt idx="21">
                  <c:v>27</c:v>
                </c:pt>
                <c:pt idx="22">
                  <c:v>16</c:v>
                </c:pt>
                <c:pt idx="23">
                  <c:v>33</c:v>
                </c:pt>
                <c:pt idx="24">
                  <c:v>3</c:v>
                </c:pt>
                <c:pt idx="25">
                  <c:v>25</c:v>
                </c:pt>
                <c:pt idx="26">
                  <c:v>34</c:v>
                </c:pt>
                <c:pt idx="27">
                  <c:v>32</c:v>
                </c:pt>
                <c:pt idx="28">
                  <c:v>26</c:v>
                </c:pt>
                <c:pt idx="29">
                  <c:v>7</c:v>
                </c:pt>
                <c:pt idx="30">
                  <c:v>21</c:v>
                </c:pt>
                <c:pt idx="31">
                  <c:v>10</c:v>
                </c:pt>
                <c:pt idx="32">
                  <c:v>15</c:v>
                </c:pt>
                <c:pt idx="33">
                  <c:v>18</c:v>
                </c:pt>
              </c:numCache>
            </c:numRef>
          </c:xVal>
          <c:yVal>
            <c:numRef>
              <c:f>'Bloomberg Model'!$AR$6:$AR$39</c:f>
              <c:numCache>
                <c:formatCode>General</c:formatCode>
                <c:ptCount val="34"/>
                <c:pt idx="0">
                  <c:v>21</c:v>
                </c:pt>
                <c:pt idx="1">
                  <c:v>15</c:v>
                </c:pt>
                <c:pt idx="2">
                  <c:v>10</c:v>
                </c:pt>
                <c:pt idx="3">
                  <c:v>12</c:v>
                </c:pt>
                <c:pt idx="4">
                  <c:v>5</c:v>
                </c:pt>
                <c:pt idx="5">
                  <c:v>19</c:v>
                </c:pt>
                <c:pt idx="6">
                  <c:v>1</c:v>
                </c:pt>
                <c:pt idx="7">
                  <c:v>28</c:v>
                </c:pt>
                <c:pt idx="8">
                  <c:v>11</c:v>
                </c:pt>
                <c:pt idx="9">
                  <c:v>24</c:v>
                </c:pt>
                <c:pt idx="10">
                  <c:v>13</c:v>
                </c:pt>
                <c:pt idx="11">
                  <c:v>23</c:v>
                </c:pt>
                <c:pt idx="12">
                  <c:v>30</c:v>
                </c:pt>
                <c:pt idx="13">
                  <c:v>2</c:v>
                </c:pt>
                <c:pt idx="14">
                  <c:v>26</c:v>
                </c:pt>
                <c:pt idx="15">
                  <c:v>34</c:v>
                </c:pt>
                <c:pt idx="16">
                  <c:v>8</c:v>
                </c:pt>
                <c:pt idx="17">
                  <c:v>4</c:v>
                </c:pt>
                <c:pt idx="18">
                  <c:v>6</c:v>
                </c:pt>
                <c:pt idx="19">
                  <c:v>22</c:v>
                </c:pt>
                <c:pt idx="20">
                  <c:v>9</c:v>
                </c:pt>
                <c:pt idx="21">
                  <c:v>33</c:v>
                </c:pt>
                <c:pt idx="22">
                  <c:v>17</c:v>
                </c:pt>
                <c:pt idx="23">
                  <c:v>32</c:v>
                </c:pt>
                <c:pt idx="24">
                  <c:v>14</c:v>
                </c:pt>
                <c:pt idx="25">
                  <c:v>18</c:v>
                </c:pt>
                <c:pt idx="26">
                  <c:v>27</c:v>
                </c:pt>
                <c:pt idx="27">
                  <c:v>31</c:v>
                </c:pt>
                <c:pt idx="28">
                  <c:v>25</c:v>
                </c:pt>
                <c:pt idx="29">
                  <c:v>2</c:v>
                </c:pt>
                <c:pt idx="30">
                  <c:v>20</c:v>
                </c:pt>
                <c:pt idx="31">
                  <c:v>16</c:v>
                </c:pt>
                <c:pt idx="32">
                  <c:v>7</c:v>
                </c:pt>
                <c:pt idx="33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DD-42B3-BD6B-A40E5E8BE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186992"/>
        <c:axId val="857184368"/>
      </c:scatterChart>
      <c:valAx>
        <c:axId val="857186992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184368"/>
        <c:crosses val="autoZero"/>
        <c:crossBetween val="midCat"/>
      </c:valAx>
      <c:valAx>
        <c:axId val="85718436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186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0.0431</cdr:x>
      <cdr:y>0.07226</cdr:y>
    </cdr:from>
    <cdr:to>
      <cdr:x>0.14858</cdr:x>
      <cdr:y>0.21768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3681" y="454402"/>
          <a:ext cx="914444" cy="914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solidFill>
                <a:srgbClr val="FF0000"/>
              </a:solidFill>
            </a:rPr>
            <a:t>Rich</a:t>
          </a:r>
        </a:p>
      </cdr:txBody>
    </cdr:sp>
  </cdr:relSizeAnchor>
  <cdr:relSizeAnchor xmlns:cdr="http://schemas.openxmlformats.org/drawingml/2006/chartDrawing">
    <cdr:from>
      <cdr:x>0.83826</cdr:x>
      <cdr:y>0.83661</cdr:y>
    </cdr:from>
    <cdr:to>
      <cdr:x>0.94374</cdr:x>
      <cdr:y>0.98203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267198" y="5260687"/>
          <a:ext cx="914444" cy="914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solidFill>
                <a:srgbClr val="00B050"/>
              </a:solidFill>
            </a:rPr>
            <a:t>Cheap</a:t>
          </a:r>
        </a:p>
      </cdr:txBody>
    </cdr:sp>
  </cdr:relSizeAnchor>
  <cdr:relSizeAnchor xmlns:cdr="http://schemas.openxmlformats.org/drawingml/2006/chartDrawing">
    <cdr:from>
      <cdr:x>0.03445</cdr:x>
      <cdr:y>0.07574</cdr:y>
    </cdr:from>
    <cdr:to>
      <cdr:x>0.97486</cdr:x>
      <cdr:y>0.9525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98665" y="476251"/>
          <a:ext cx="8152754" cy="5513198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abSelected="1" topLeftCell="AR1" zoomScale="160" zoomScaleNormal="160" workbookViewId="0">
      <selection activeCell="AU2" sqref="AU2"/>
    </sheetView>
  </sheetViews>
  <sheetFormatPr defaultColWidth="15.625" defaultRowHeight="15" x14ac:dyDescent="0.25"/>
  <sheetData>
    <row r="1" spans="1:50" x14ac:dyDescent="0.25">
      <c r="A1" t="s">
        <v>89</v>
      </c>
      <c r="C1" s="2"/>
      <c r="D1" s="7">
        <v>2016</v>
      </c>
      <c r="E1" s="7">
        <v>2016</v>
      </c>
      <c r="F1" s="7">
        <v>2016</v>
      </c>
      <c r="G1" s="2"/>
      <c r="H1" s="2"/>
      <c r="I1" s="2"/>
      <c r="J1" s="2"/>
      <c r="K1" s="7">
        <v>2016</v>
      </c>
      <c r="L1" s="7">
        <v>2013</v>
      </c>
      <c r="M1" s="7"/>
      <c r="N1" s="2"/>
      <c r="O1" s="7">
        <f>+O2-1</f>
        <v>2016</v>
      </c>
      <c r="P1" s="7">
        <f t="shared" ref="P1:Q1" si="0">+P2-1</f>
        <v>2015</v>
      </c>
      <c r="Q1" s="7">
        <f t="shared" si="0"/>
        <v>2014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>
        <v>0.19184068528243281</v>
      </c>
      <c r="AH1" s="4">
        <v>0.29016992502793942</v>
      </c>
      <c r="AI1" s="4">
        <v>0</v>
      </c>
      <c r="AJ1" s="4">
        <v>7.5514826622406162E-2</v>
      </c>
      <c r="AK1" s="4">
        <v>0</v>
      </c>
      <c r="AL1" s="4">
        <v>3.9324031836948936E-2</v>
      </c>
      <c r="AM1" s="4">
        <v>0.33823551667126284</v>
      </c>
      <c r="AN1" s="4">
        <v>4.0531429883301176E-2</v>
      </c>
      <c r="AO1" s="4">
        <v>2.4383584675709384E-2</v>
      </c>
      <c r="AP1" s="4">
        <v>0</v>
      </c>
      <c r="AS1" s="12">
        <f>SUM(AG1:AP1)</f>
        <v>1.0000000000000009</v>
      </c>
      <c r="AT1" s="14" t="s">
        <v>103</v>
      </c>
      <c r="AU1" s="4">
        <f>CORREL(AS6:AS39,AQ6:AQ39)</f>
        <v>0.83463145968313857</v>
      </c>
      <c r="AW1" t="s">
        <v>105</v>
      </c>
      <c r="AX1" t="s">
        <v>106</v>
      </c>
    </row>
    <row r="2" spans="1:50" x14ac:dyDescent="0.25">
      <c r="C2" s="2"/>
      <c r="D2" s="7">
        <v>2017</v>
      </c>
      <c r="E2" s="7">
        <f>+D2-1</f>
        <v>2016</v>
      </c>
      <c r="F2" s="7">
        <f t="shared" ref="F2" si="1">+E2-1</f>
        <v>2015</v>
      </c>
      <c r="G2" s="2"/>
      <c r="H2" s="2"/>
      <c r="I2" s="2"/>
      <c r="J2" s="2"/>
      <c r="K2" s="7">
        <v>2017</v>
      </c>
      <c r="L2" s="7">
        <v>2014</v>
      </c>
      <c r="M2" s="7"/>
      <c r="N2" s="2"/>
      <c r="O2" s="7">
        <v>2017</v>
      </c>
      <c r="P2" s="7">
        <f>+O2-1</f>
        <v>2016</v>
      </c>
      <c r="Q2" s="7">
        <f t="shared" ref="Q2" si="2">+P2-1</f>
        <v>2015</v>
      </c>
      <c r="R2" s="2"/>
      <c r="S2" s="2"/>
      <c r="T2" s="2"/>
      <c r="U2" s="2"/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1</v>
      </c>
      <c r="AP2">
        <v>1</v>
      </c>
      <c r="AQ2">
        <v>0</v>
      </c>
      <c r="AT2" s="15" t="s">
        <v>102</v>
      </c>
      <c r="AU2" s="16">
        <f>+AU1*AU1</f>
        <v>0.69660967349280656</v>
      </c>
      <c r="AV2" t="s">
        <v>99</v>
      </c>
      <c r="AW2">
        <v>10</v>
      </c>
      <c r="AX2">
        <v>20</v>
      </c>
    </row>
    <row r="3" spans="1:50" x14ac:dyDescent="0.25">
      <c r="C3" s="2"/>
      <c r="D3" s="7"/>
      <c r="E3" s="7"/>
      <c r="F3" s="7"/>
      <c r="G3" s="2"/>
      <c r="H3" s="2"/>
      <c r="I3" s="2"/>
      <c r="J3" s="2"/>
      <c r="K3" s="7"/>
      <c r="L3" s="7"/>
      <c r="M3" s="7"/>
      <c r="N3" s="2"/>
      <c r="O3" s="7"/>
      <c r="P3" s="7"/>
      <c r="Q3" s="7"/>
      <c r="R3" s="2"/>
      <c r="S3" s="2"/>
      <c r="T3" s="2"/>
      <c r="U3" s="2"/>
      <c r="AG3" s="17" t="s">
        <v>104</v>
      </c>
      <c r="AV3" t="s">
        <v>100</v>
      </c>
      <c r="AW3">
        <v>2</v>
      </c>
      <c r="AX3">
        <v>-1</v>
      </c>
    </row>
    <row r="4" spans="1:50" x14ac:dyDescent="0.25">
      <c r="C4" s="2"/>
      <c r="D4" s="7"/>
      <c r="E4" s="7"/>
      <c r="F4" s="7"/>
      <c r="G4" s="2"/>
      <c r="H4" s="2"/>
      <c r="I4" s="2"/>
      <c r="J4" s="2"/>
      <c r="K4" s="7"/>
      <c r="L4" s="7"/>
      <c r="M4" s="7"/>
      <c r="N4" s="2"/>
      <c r="O4" s="7"/>
      <c r="P4" s="7"/>
      <c r="Q4" s="7"/>
      <c r="R4" s="2"/>
      <c r="S4" s="2"/>
      <c r="T4" s="2"/>
      <c r="U4" s="2"/>
      <c r="AG4" s="17"/>
      <c r="AU4">
        <f>SUM(AU6:AU39)</f>
        <v>5</v>
      </c>
      <c r="AV4">
        <f t="shared" ref="AV4:AW4" si="3">SUM(AV6:AV39)</f>
        <v>8</v>
      </c>
      <c r="AW4">
        <f t="shared" si="3"/>
        <v>21</v>
      </c>
    </row>
    <row r="5" spans="1:50" x14ac:dyDescent="0.25">
      <c r="A5" s="1" t="s">
        <v>0</v>
      </c>
      <c r="B5" s="1" t="s">
        <v>1</v>
      </c>
      <c r="C5" s="19" t="s">
        <v>81</v>
      </c>
      <c r="D5" s="19" t="s">
        <v>82</v>
      </c>
      <c r="E5" s="19" t="s">
        <v>82</v>
      </c>
      <c r="F5" s="19" t="s">
        <v>82</v>
      </c>
      <c r="G5" s="19" t="s">
        <v>93</v>
      </c>
      <c r="H5" s="19" t="s">
        <v>94</v>
      </c>
      <c r="I5" s="19" t="s">
        <v>87</v>
      </c>
      <c r="J5" s="19" t="s">
        <v>88</v>
      </c>
      <c r="K5" s="19" t="s">
        <v>90</v>
      </c>
      <c r="L5" s="19" t="s">
        <v>90</v>
      </c>
      <c r="M5" s="2"/>
      <c r="N5" s="2" t="s">
        <v>92</v>
      </c>
      <c r="O5" s="2" t="s">
        <v>91</v>
      </c>
      <c r="P5" s="2" t="s">
        <v>91</v>
      </c>
      <c r="Q5" s="2" t="s">
        <v>91</v>
      </c>
      <c r="R5" s="2" t="s">
        <v>95</v>
      </c>
      <c r="S5" s="2" t="s">
        <v>83</v>
      </c>
      <c r="T5" s="2" t="s">
        <v>84</v>
      </c>
      <c r="U5" s="2" t="s">
        <v>85</v>
      </c>
      <c r="V5" s="3" t="str">
        <f>+C5</f>
        <v>SALES_3YR_AVG_GROWTH</v>
      </c>
      <c r="W5" s="3" t="str">
        <f>+D5</f>
        <v>ASSET_TURNOVER</v>
      </c>
      <c r="X5" s="3" t="str">
        <f>+G5</f>
        <v>Avg ATO</v>
      </c>
      <c r="Y5" s="3" t="str">
        <f>+I5</f>
        <v>RD_EXPEND_TO_NET_SALES</v>
      </c>
      <c r="Z5" s="3" t="str">
        <f>+J5</f>
        <v>RD_EXPENDITURES_PER_CASH_FLOW</v>
      </c>
      <c r="AA5" s="3" t="str">
        <f>+N5</f>
        <v>FCF Return on Cap Ex</v>
      </c>
      <c r="AB5" s="3" t="str">
        <f>+R5</f>
        <v>EBIT_MARGIN</v>
      </c>
      <c r="AC5" s="3" t="str">
        <f>+S5</f>
        <v>RETURN_ON_INV_CAPITAL</v>
      </c>
      <c r="AD5" s="3" t="str">
        <f>+H5</f>
        <v>ATO ST DEV</v>
      </c>
      <c r="AE5" s="3" t="str">
        <f>+T5</f>
        <v>BB_5Y_DEFAULT_PROB</v>
      </c>
      <c r="AF5" s="3" t="str">
        <f>+U5</f>
        <v>PX_TO_BOOK_RATIO</v>
      </c>
      <c r="AG5" s="3" t="str">
        <f>+V5</f>
        <v>SALES_3YR_AVG_GROWTH</v>
      </c>
      <c r="AH5" s="3" t="str">
        <f t="shared" ref="AH5:AQ5" si="4">+W5</f>
        <v>ASSET_TURNOVER</v>
      </c>
      <c r="AI5" s="3" t="str">
        <f t="shared" si="4"/>
        <v>Avg ATO</v>
      </c>
      <c r="AJ5" s="3" t="str">
        <f t="shared" si="4"/>
        <v>RD_EXPEND_TO_NET_SALES</v>
      </c>
      <c r="AK5" s="3" t="str">
        <f t="shared" si="4"/>
        <v>RD_EXPENDITURES_PER_CASH_FLOW</v>
      </c>
      <c r="AL5" s="3" t="str">
        <f t="shared" si="4"/>
        <v>FCF Return on Cap Ex</v>
      </c>
      <c r="AM5" s="3" t="str">
        <f t="shared" si="4"/>
        <v>EBIT_MARGIN</v>
      </c>
      <c r="AN5" s="3" t="str">
        <f t="shared" si="4"/>
        <v>RETURN_ON_INV_CAPITAL</v>
      </c>
      <c r="AO5" s="3" t="str">
        <f t="shared" si="4"/>
        <v>ATO ST DEV</v>
      </c>
      <c r="AP5" s="3" t="str">
        <f t="shared" si="4"/>
        <v>BB_5Y_DEFAULT_PROB</v>
      </c>
      <c r="AQ5" s="3" t="str">
        <f t="shared" si="4"/>
        <v>PX_TO_BOOK_RATIO</v>
      </c>
      <c r="AR5" s="3" t="s">
        <v>101</v>
      </c>
      <c r="AS5" t="s">
        <v>86</v>
      </c>
      <c r="AT5" t="s">
        <v>100</v>
      </c>
      <c r="AU5" s="18" t="s">
        <v>96</v>
      </c>
      <c r="AV5" s="18" t="s">
        <v>97</v>
      </c>
      <c r="AW5" s="18" t="s">
        <v>98</v>
      </c>
    </row>
    <row r="6" spans="1:50" x14ac:dyDescent="0.25">
      <c r="A6" t="s">
        <v>4</v>
      </c>
      <c r="B6" t="s">
        <v>5</v>
      </c>
      <c r="C6" s="2">
        <f>_xll.BDP($A6,C$5)</f>
        <v>1.153441143259087</v>
      </c>
      <c r="D6" s="6">
        <f>IF(_xll.BDP($A6,D$5,"EQY_FUND_YEAR",D$2,"FUND_PER","Y")=$A$1,_xll.BDP($A6,D$5,"EQY_FUND_YEAR",D$1,"FUND_PER","Y"),_xll.BDP($A6,D$5,"EQY_FUND_YEAR",D$2,"FUND_PER","Y"))</f>
        <v>0.64125041526904081</v>
      </c>
      <c r="E6" s="6">
        <f>IF(_xll.BDP($A6,E$5,"EQY_FUND_YEAR",E$2,"FUND_PER","Y")=$A$1,_xll.BDP($A6,E$5,"EQY_FUND_YEAR",E$1,"FUND_PER","Y"),_xll.BDP($A6,E$5,"EQY_FUND_YEAR",E$2,"FUND_PER","Y"))</f>
        <v>0.64613127151645122</v>
      </c>
      <c r="F6" s="6">
        <f>IF(_xll.BDP($A6,F$5,"EQY_FUND_YEAR",F$2,"FUND_PER","Y")=$A$1,_xll.BDP($A6,F$5,"EQY_FUND_YEAR",F$1,"FUND_PER","Y"),_xll.BDP($A6,F$5,"EQY_FUND_YEAR",F$2,"FUND_PER","Y"))</f>
        <v>0.62788068722368351</v>
      </c>
      <c r="G6" s="2">
        <f>AVERAGE(D6:F6)</f>
        <v>0.63842079133639185</v>
      </c>
      <c r="H6" s="2">
        <f>STDEVP(D6:F6)</f>
        <v>7.7147493135776282E-3</v>
      </c>
      <c r="I6" s="2">
        <f>_xll.BDP($A6,I$5)</f>
        <v>3.9891705800758728</v>
      </c>
      <c r="J6" s="2">
        <f>_xll.BDP($A6,J$5)</f>
        <v>0.42390339193748888</v>
      </c>
      <c r="K6" s="6">
        <f>IF(_xll.BDP($A6,K$5,"EQY_FUND_YEAR",K$2,"FUND_PER","Y")=$A$1,_xll.BDP($A6,K$5,"EQY_FUND_YEAR",K$1,"FUND_PER","Y"),_xll.BDP($A6,K$5,"EQY_FUND_YEAR",K$2,"FUND_PER","Y"))</f>
        <v>3617</v>
      </c>
      <c r="L6" s="6">
        <f>IF(_xll.BDP($A6,L$5,"EQY_FUND_YEAR",L$2,"FUND_PER","Y")=$A$1,_xll.BDP($A6,L$5,"EQY_FUND_YEAR",L$1,"FUND_PER","Y"),_xll.BDP($A6,L$5,"EQY_FUND_YEAR",L$2,"FUND_PER","Y"))</f>
        <v>5742</v>
      </c>
      <c r="M6" s="6">
        <f>+K6-L6</f>
        <v>-2125</v>
      </c>
      <c r="N6" s="8">
        <f>+M6/SUM(O6:Q6)</f>
        <v>-0.3960857409133271</v>
      </c>
      <c r="O6" s="13">
        <f>-(IF(_xll.BDP($A6,O$5,"EQY_FUND_YEAR",O$2,"FUND_PER","Y")=$A$1,_xll.BDP($A6,O$5,"EQY_FUND_YEAR",O$1,"FUND_PER","Y"),_xll.BDP($A6,O$5,"EQY_FUND_YEAR",O$2,"FUND_PER","Y")))</f>
        <v>2014</v>
      </c>
      <c r="P6" s="13">
        <f>-(IF(_xll.BDP($A6,P$5,"EQY_FUND_YEAR",P$2,"FUND_PER","Y")=$A$1,_xll.BDP($A6,P$5,"EQY_FUND_YEAR",P$1,"FUND_PER","Y"),_xll.BDP($A6,P$5,"EQY_FUND_YEAR",P$2,"FUND_PER","Y")))</f>
        <v>1699</v>
      </c>
      <c r="Q6" s="13">
        <f>-(IF(_xll.BDP($A6,Q$5,"EQY_FUND_YEAR",Q$2,"FUND_PER","Y")=$A$1,_xll.BDP($A6,Q$5,"EQY_FUND_YEAR",Q$1,"FUND_PER","Y"),_xll.BDP($A6,Q$5,"EQY_FUND_YEAR",Q$2,"FUND_PER","Y")))</f>
        <v>1652</v>
      </c>
      <c r="R6" s="2">
        <f>_xll.BDP($A6,R$5)</f>
        <v>14.227376413724896</v>
      </c>
      <c r="S6" s="2">
        <f>_xll.BDP($A6,S$5)</f>
        <v>8.9541182463995863</v>
      </c>
      <c r="T6" s="10">
        <f>_xll.BDP($A6,T$5)</f>
        <v>3.2747228888155831E-3</v>
      </c>
      <c r="U6" s="2">
        <f>_xll.BDP($A6,U$5)</f>
        <v>3.618583004738932</v>
      </c>
      <c r="V6" s="3">
        <f>+C6</f>
        <v>1.153441143259087</v>
      </c>
      <c r="W6" s="3">
        <f>+D6</f>
        <v>0.64125041526904081</v>
      </c>
      <c r="X6" s="3">
        <f>+G6</f>
        <v>0.63842079133639185</v>
      </c>
      <c r="Y6" s="3">
        <f>+I6</f>
        <v>3.9891705800758728</v>
      </c>
      <c r="Z6" s="3">
        <f>+J6</f>
        <v>0.42390339193748888</v>
      </c>
      <c r="AA6" s="5">
        <f>+N6</f>
        <v>-0.3960857409133271</v>
      </c>
      <c r="AB6" s="3">
        <f>+R6</f>
        <v>14.227376413724896</v>
      </c>
      <c r="AC6" s="3">
        <f>+S6</f>
        <v>8.9541182463995863</v>
      </c>
      <c r="AD6" s="9">
        <f>+H6</f>
        <v>7.7147493135776282E-3</v>
      </c>
      <c r="AE6" s="10">
        <f>+T6</f>
        <v>3.2747228888155831E-3</v>
      </c>
      <c r="AF6" s="3">
        <f>+U6</f>
        <v>3.618583004738932</v>
      </c>
      <c r="AG6" s="11">
        <f>RANK(V6,V$6:V$39,AG$2)</f>
        <v>20</v>
      </c>
      <c r="AH6" s="11">
        <f t="shared" ref="AH6:AQ20" si="5">RANK(W6,W$6:W$39,AH$2)</f>
        <v>30</v>
      </c>
      <c r="AI6" s="11">
        <f t="shared" si="5"/>
        <v>30</v>
      </c>
      <c r="AJ6" s="11">
        <f t="shared" si="5"/>
        <v>10</v>
      </c>
      <c r="AK6" s="11">
        <f t="shared" si="5"/>
        <v>9</v>
      </c>
      <c r="AL6" s="11">
        <f t="shared" si="5"/>
        <v>23</v>
      </c>
      <c r="AM6" s="11">
        <f t="shared" si="5"/>
        <v>11</v>
      </c>
      <c r="AN6" s="11">
        <f t="shared" si="5"/>
        <v>18</v>
      </c>
      <c r="AO6" s="11">
        <f t="shared" si="5"/>
        <v>4</v>
      </c>
      <c r="AP6" s="11">
        <f t="shared" si="5"/>
        <v>9</v>
      </c>
      <c r="AQ6" s="11">
        <f t="shared" si="5"/>
        <v>17</v>
      </c>
      <c r="AR6">
        <f>RANK(AS6,$AS$6:$AS$39,1)</f>
        <v>21</v>
      </c>
      <c r="AS6" s="2">
        <f>SUMPRODUCT($AG$1:$AP$1,AG6:AP6)</f>
        <v>18.749203214946874</v>
      </c>
      <c r="AT6" s="11">
        <f>+AQ6-AR6</f>
        <v>-4</v>
      </c>
      <c r="AU6" s="6">
        <f>IF(AR6&lt;=$AW$2,IF(AT6&gt;=$AW$3,1,0),0)</f>
        <v>0</v>
      </c>
      <c r="AV6" s="6">
        <f>IF(AR6&lt;=$AX$2,IF(AT6&gt;=$AX$3,1,0),0)-AU6</f>
        <v>0</v>
      </c>
      <c r="AW6" s="3">
        <f>1-AU6-AV6</f>
        <v>1</v>
      </c>
    </row>
    <row r="7" spans="1:50" x14ac:dyDescent="0.25">
      <c r="A7" t="s">
        <v>6</v>
      </c>
      <c r="B7" t="s">
        <v>7</v>
      </c>
      <c r="C7" s="2">
        <f>_xll.BDP($A7,C$5)</f>
        <v>0.17350061289097893</v>
      </c>
      <c r="D7" s="6">
        <f>IF(_xll.BDP($A7,D$5,"EQY_FUND_YEAR",D$2,"FUND_PER","Y")=$A$1,_xll.BDP($A7,D$5,"EQY_FUND_YEAR",D$1,"FUND_PER","Y"),_xll.BDP($A7,D$5,"EQY_FUND_YEAR",D$2,"FUND_PER","Y"))</f>
        <v>0.90805945644844466</v>
      </c>
      <c r="E7" s="6">
        <f>IF(_xll.BDP($A7,E$5,"EQY_FUND_YEAR",E$2,"FUND_PER","Y")=$A$1,_xll.BDP($A7,E$5,"EQY_FUND_YEAR",E$1,"FUND_PER","Y"),_xll.BDP($A7,E$5,"EQY_FUND_YEAR",E$2,"FUND_PER","Y"))</f>
        <v>0.93789992174193249</v>
      </c>
      <c r="F7" s="6">
        <f>IF(_xll.BDP($A7,F$5,"EQY_FUND_YEAR",F$2,"FUND_PER","Y")=$A$1,_xll.BDP($A7,F$5,"EQY_FUND_YEAR",F$1,"FUND_PER","Y"),_xll.BDP($A7,F$5,"EQY_FUND_YEAR",F$2,"FUND_PER","Y"))</f>
        <v>0.94398075266581516</v>
      </c>
      <c r="G7" s="2">
        <f t="shared" ref="G7:G39" si="6">AVERAGE(D7:F7)</f>
        <v>0.92998004361873077</v>
      </c>
      <c r="H7" s="2">
        <f t="shared" ref="H7:H46" si="7">STDEVP(D7:F7)</f>
        <v>1.5697733012525431E-2</v>
      </c>
      <c r="I7" s="2">
        <f>_xll.BDP($A7,I$5)</f>
        <v>1.6821102250347078</v>
      </c>
      <c r="J7" s="2">
        <f>_xll.BDP($A7,J$5)</f>
        <v>0.13431296725960298</v>
      </c>
      <c r="K7" s="6">
        <f>IF(_xll.BDP($A7,K$5,"EQY_FUND_YEAR",K$2,"FUND_PER","Y")=$A$1,_xll.BDP($A7,K$5,"EQY_FUND_YEAR",K$1,"FUND_PER","Y"),_xll.BDP($A7,K$5,"EQY_FUND_YEAR",K$2,"FUND_PER","Y"))</f>
        <v>3451</v>
      </c>
      <c r="L7" s="6">
        <f>IF(_xll.BDP($A7,L$5,"EQY_FUND_YEAR",L$2,"FUND_PER","Y")=$A$1,_xll.BDP($A7,L$5,"EQY_FUND_YEAR",L$1,"FUND_PER","Y"),_xll.BDP($A7,L$5,"EQY_FUND_YEAR",L$2,"FUND_PER","Y"))</f>
        <v>3307</v>
      </c>
      <c r="M7" s="6">
        <f t="shared" ref="M7:M46" si="8">+K7-L7</f>
        <v>144</v>
      </c>
      <c r="N7" s="8">
        <f t="shared" ref="N7:N46" si="9">+M7/SUM(O7:Q7)</f>
        <v>0.10367170626349892</v>
      </c>
      <c r="O7" s="13">
        <f>-(IF(_xll.BDP($A7,O$5,"EQY_FUND_YEAR",O$2,"FUND_PER","Y")=$A$1,_xll.BDP($A7,O$5,"EQY_FUND_YEAR",O$1,"FUND_PER","Y"),_xll.BDP($A7,O$5,"EQY_FUND_YEAR",O$2,"FUND_PER","Y")))</f>
        <v>428</v>
      </c>
      <c r="P7" s="13">
        <f>-(IF(_xll.BDP($A7,P$5,"EQY_FUND_YEAR",P$2,"FUND_PER","Y")=$A$1,_xll.BDP($A7,P$5,"EQY_FUND_YEAR",P$1,"FUND_PER","Y"),_xll.BDP($A7,P$5,"EQY_FUND_YEAR",P$2,"FUND_PER","Y")))</f>
        <v>392</v>
      </c>
      <c r="Q7" s="13">
        <f>-(IF(_xll.BDP($A7,Q$5,"EQY_FUND_YEAR",Q$2,"FUND_PER","Y")=$A$1,_xll.BDP($A7,Q$5,"EQY_FUND_YEAR",Q$1,"FUND_PER","Y"),_xll.BDP($A7,Q$5,"EQY_FUND_YEAR",Q$2,"FUND_PER","Y")))</f>
        <v>569</v>
      </c>
      <c r="R7" s="2">
        <f>_xll.BDP($A7,R$5)</f>
        <v>12.836883786604458</v>
      </c>
      <c r="S7" s="2">
        <f>_xll.BDP($A7,S$5)</f>
        <v>15.461001272978049</v>
      </c>
      <c r="T7" s="10">
        <f>_xll.BDP($A7,T$5)</f>
        <v>4.8492931442668174E-3</v>
      </c>
      <c r="U7" s="2">
        <f>_xll.BDP($A7,U$5)</f>
        <v>5.0111431946269667</v>
      </c>
      <c r="V7" s="3">
        <f t="shared" ref="V7:W49" si="10">+C7</f>
        <v>0.17350061289097893</v>
      </c>
      <c r="W7" s="3">
        <f t="shared" ref="W7:W39" si="11">+D7</f>
        <v>0.90805945644844466</v>
      </c>
      <c r="X7" s="3">
        <f t="shared" ref="X7:X39" si="12">+G7</f>
        <v>0.92998004361873077</v>
      </c>
      <c r="Y7" s="3">
        <f t="shared" ref="Y7:Y39" si="13">+I7</f>
        <v>1.6821102250347078</v>
      </c>
      <c r="Z7" s="3">
        <f t="shared" ref="Z7:Z39" si="14">+J7</f>
        <v>0.13431296725960298</v>
      </c>
      <c r="AA7" s="5">
        <f t="shared" ref="AA7:AA39" si="15">+N7</f>
        <v>0.10367170626349892</v>
      </c>
      <c r="AB7" s="3">
        <f t="shared" ref="AB7:AB39" si="16">+R7</f>
        <v>12.836883786604458</v>
      </c>
      <c r="AC7" s="3">
        <f t="shared" ref="AC7:AC39" si="17">+S7</f>
        <v>15.461001272978049</v>
      </c>
      <c r="AD7" s="9">
        <f t="shared" ref="AD7:AD39" si="18">+H7</f>
        <v>1.5697733012525431E-2</v>
      </c>
      <c r="AE7" s="10">
        <f t="shared" ref="AE7:AE39" si="19">+T7</f>
        <v>4.8492931442668174E-3</v>
      </c>
      <c r="AF7" s="3">
        <f t="shared" ref="AF7:AF39" si="20">+U7</f>
        <v>5.0111431946269667</v>
      </c>
      <c r="AG7" s="11">
        <f t="shared" ref="AG7:AG39" si="21">RANK(V7,V$6:V$39,AG$2)</f>
        <v>25</v>
      </c>
      <c r="AH7" s="11">
        <f t="shared" si="5"/>
        <v>13</v>
      </c>
      <c r="AI7" s="11">
        <f t="shared" si="5"/>
        <v>11</v>
      </c>
      <c r="AJ7" s="11">
        <f t="shared" si="5"/>
        <v>22</v>
      </c>
      <c r="AK7" s="11">
        <f t="shared" si="5"/>
        <v>21</v>
      </c>
      <c r="AL7" s="11">
        <f t="shared" si="5"/>
        <v>13</v>
      </c>
      <c r="AM7" s="11">
        <f t="shared" si="5"/>
        <v>14</v>
      </c>
      <c r="AN7" s="11">
        <f t="shared" si="5"/>
        <v>6</v>
      </c>
      <c r="AO7" s="11">
        <f t="shared" si="5"/>
        <v>9</v>
      </c>
      <c r="AP7" s="11">
        <f t="shared" si="5"/>
        <v>16</v>
      </c>
      <c r="AQ7" s="11">
        <f t="shared" si="5"/>
        <v>13</v>
      </c>
      <c r="AR7">
        <f t="shared" ref="AR7:AR39" si="22">RANK(AS7,$AS$6:$AS$39,1)</f>
        <v>15</v>
      </c>
      <c r="AS7" s="2">
        <f t="shared" ref="AS7:AS39" si="23">SUMPRODUCT($AG$1:$AP$1,AG7:AP7)</f>
        <v>15.938702831776176</v>
      </c>
      <c r="AT7" s="11">
        <f t="shared" ref="AT7:AT39" si="24">+AQ7-AR7</f>
        <v>-2</v>
      </c>
      <c r="AU7" s="6">
        <f t="shared" ref="AU7:AU39" si="25">IF(AR7&lt;=$AW$2,IF(AT7&gt;=$AW$3,1,0),0)</f>
        <v>0</v>
      </c>
      <c r="AV7" s="6">
        <f t="shared" ref="AV7:AV39" si="26">IF(AR7&lt;=$AX$2,IF(AT7&gt;=$AX$3,1,0),0)-AU7</f>
        <v>0</v>
      </c>
      <c r="AW7" s="3">
        <f t="shared" ref="AW7:AW39" si="27">1-AU7-AV7</f>
        <v>1</v>
      </c>
    </row>
    <row r="8" spans="1:50" x14ac:dyDescent="0.25">
      <c r="A8" t="s">
        <v>8</v>
      </c>
      <c r="B8" t="s">
        <v>9</v>
      </c>
      <c r="C8" s="2">
        <f>_xll.BDP($A8,C$5)</f>
        <v>7.0424734625436054</v>
      </c>
      <c r="D8" s="6">
        <f>IF(_xll.BDP($A8,D$5,"EQY_FUND_YEAR",D$2,"FUND_PER","Y")=$A$1,_xll.BDP($A8,D$5,"EQY_FUND_YEAR",D$1,"FUND_PER","Y"),_xll.BDP($A8,D$5,"EQY_FUND_YEAR",D$2,"FUND_PER","Y"))</f>
        <v>0.53396081270645734</v>
      </c>
      <c r="E8" s="6">
        <f>IF(_xll.BDP($A8,E$5,"EQY_FUND_YEAR",E$2,"FUND_PER","Y")=$A$1,_xll.BDP($A8,E$5,"EQY_FUND_YEAR",E$1,"FUND_PER","Y"),_xll.BDP($A8,E$5,"EQY_FUND_YEAR",E$2,"FUND_PER","Y"))</f>
        <v>0.4767663908338638</v>
      </c>
      <c r="F8" s="6">
        <f>IF(_xll.BDP($A8,F$5,"EQY_FUND_YEAR",F$2,"FUND_PER","Y")=$A$1,_xll.BDP($A8,F$5,"EQY_FUND_YEAR",F$1,"FUND_PER","Y"),_xll.BDP($A8,F$5,"EQY_FUND_YEAR",F$2,"FUND_PER","Y"))</f>
        <v>0.56333813587498616</v>
      </c>
      <c r="G8" s="2">
        <f t="shared" si="6"/>
        <v>0.52468844647176915</v>
      </c>
      <c r="H8" s="2">
        <f t="shared" si="7"/>
        <v>3.594578641564649E-2</v>
      </c>
      <c r="I8" s="2">
        <f>_xll.BDP($A8,I$5)</f>
        <v>5.0307343901649952</v>
      </c>
      <c r="J8" s="2">
        <f>_xll.BDP($A8,J$5)</f>
        <v>0.41411451398135818</v>
      </c>
      <c r="K8" s="6">
        <f>IF(_xll.BDP($A8,K$5,"EQY_FUND_YEAR",K$2,"FUND_PER","Y")=$A$1,_xll.BDP($A8,K$5,"EQY_FUND_YEAR",K$1,"FUND_PER","Y"),_xll.BDP($A8,K$5,"EQY_FUND_YEAR",K$2,"FUND_PER","Y"))</f>
        <v>450</v>
      </c>
      <c r="L8" s="6">
        <f>IF(_xll.BDP($A8,L$5,"EQY_FUND_YEAR",L$2,"FUND_PER","Y")=$A$1,_xll.BDP($A8,L$5,"EQY_FUND_YEAR",L$1,"FUND_PER","Y"),_xll.BDP($A8,L$5,"EQY_FUND_YEAR",L$2,"FUND_PER","Y"))</f>
        <v>640</v>
      </c>
      <c r="M8" s="6">
        <f t="shared" si="8"/>
        <v>-190</v>
      </c>
      <c r="N8" s="8">
        <f t="shared" si="9"/>
        <v>-0.45346062052505964</v>
      </c>
      <c r="O8" s="13">
        <f>-(IF(_xll.BDP($A8,O$5,"EQY_FUND_YEAR",O$2,"FUND_PER","Y")=$A$1,_xll.BDP($A8,O$5,"EQY_FUND_YEAR",O$1,"FUND_PER","Y"),_xll.BDP($A8,O$5,"EQY_FUND_YEAR",O$2,"FUND_PER","Y")))</f>
        <v>119</v>
      </c>
      <c r="P8" s="13">
        <f>-(IF(_xll.BDP($A8,P$5,"EQY_FUND_YEAR",P$2,"FUND_PER","Y")=$A$1,_xll.BDP($A8,P$5,"EQY_FUND_YEAR",P$1,"FUND_PER","Y"),_xll.BDP($A8,P$5,"EQY_FUND_YEAR",P$2,"FUND_PER","Y")))</f>
        <v>152</v>
      </c>
      <c r="Q8" s="13">
        <f>-(IF(_xll.BDP($A8,Q$5,"EQY_FUND_YEAR",Q$2,"FUND_PER","Y")=$A$1,_xll.BDP($A8,Q$5,"EQY_FUND_YEAR",Q$1,"FUND_PER","Y"),_xll.BDP($A8,Q$5,"EQY_FUND_YEAR",Q$2,"FUND_PER","Y")))</f>
        <v>148</v>
      </c>
      <c r="R8" s="2">
        <f>_xll.BDP($A8,R$5)</f>
        <v>18.14946619217082</v>
      </c>
      <c r="S8" s="2">
        <f>_xll.BDP($A8,S$5)</f>
        <v>9.656281118351778</v>
      </c>
      <c r="T8" s="10">
        <f>_xll.BDP($A8,T$5)</f>
        <v>3.2153499304399796E-3</v>
      </c>
      <c r="U8" s="2">
        <f>_xll.BDP($A8,U$5)</f>
        <v>5.7915246093783068</v>
      </c>
      <c r="V8" s="3">
        <f t="shared" si="10"/>
        <v>7.0424734625436054</v>
      </c>
      <c r="W8" s="3">
        <f t="shared" si="11"/>
        <v>0.53396081270645734</v>
      </c>
      <c r="X8" s="3">
        <f t="shared" si="12"/>
        <v>0.52468844647176915</v>
      </c>
      <c r="Y8" s="3">
        <f t="shared" si="13"/>
        <v>5.0307343901649952</v>
      </c>
      <c r="Z8" s="3">
        <f t="shared" si="14"/>
        <v>0.41411451398135818</v>
      </c>
      <c r="AA8" s="5">
        <f t="shared" si="15"/>
        <v>-0.45346062052505964</v>
      </c>
      <c r="AB8" s="3">
        <f t="shared" si="16"/>
        <v>18.14946619217082</v>
      </c>
      <c r="AC8" s="3">
        <f t="shared" si="17"/>
        <v>9.656281118351778</v>
      </c>
      <c r="AD8" s="9">
        <f t="shared" si="18"/>
        <v>3.594578641564649E-2</v>
      </c>
      <c r="AE8" s="10">
        <f t="shared" si="19"/>
        <v>3.2153499304399796E-3</v>
      </c>
      <c r="AF8" s="3">
        <f t="shared" si="20"/>
        <v>5.7915246093783068</v>
      </c>
      <c r="AG8" s="11">
        <f t="shared" si="21"/>
        <v>8</v>
      </c>
      <c r="AH8" s="11">
        <f t="shared" si="5"/>
        <v>32</v>
      </c>
      <c r="AI8" s="11">
        <f t="shared" si="5"/>
        <v>33</v>
      </c>
      <c r="AJ8" s="11">
        <f t="shared" si="5"/>
        <v>8</v>
      </c>
      <c r="AK8" s="11">
        <f t="shared" si="5"/>
        <v>10</v>
      </c>
      <c r="AL8" s="11">
        <f t="shared" si="5"/>
        <v>24</v>
      </c>
      <c r="AM8" s="11">
        <f t="shared" si="5"/>
        <v>3</v>
      </c>
      <c r="AN8" s="11">
        <f t="shared" si="5"/>
        <v>15</v>
      </c>
      <c r="AO8" s="11">
        <f t="shared" si="5"/>
        <v>15</v>
      </c>
      <c r="AP8" s="11">
        <f t="shared" si="5"/>
        <v>8</v>
      </c>
      <c r="AQ8" s="11">
        <f t="shared" si="5"/>
        <v>11</v>
      </c>
      <c r="AR8">
        <f t="shared" si="22"/>
        <v>10</v>
      </c>
      <c r="AS8" s="2">
        <f t="shared" si="23"/>
        <v>14.356490228618494</v>
      </c>
      <c r="AT8" s="11">
        <f t="shared" si="24"/>
        <v>1</v>
      </c>
      <c r="AU8" s="6">
        <f t="shared" si="25"/>
        <v>0</v>
      </c>
      <c r="AV8" s="6">
        <f t="shared" si="26"/>
        <v>1</v>
      </c>
      <c r="AW8" s="3">
        <f t="shared" si="27"/>
        <v>0</v>
      </c>
    </row>
    <row r="9" spans="1:50" x14ac:dyDescent="0.25">
      <c r="A9" t="s">
        <v>10</v>
      </c>
      <c r="B9" t="s">
        <v>11</v>
      </c>
      <c r="C9" s="2">
        <f>_xll.BDP($A9,C$5)</f>
        <v>2.522980379320316</v>
      </c>
      <c r="D9" s="6">
        <f>IF(_xll.BDP($A9,D$5,"EQY_FUND_YEAR",D$2,"FUND_PER","Y")=$A$1,_xll.BDP($A9,D$5,"EQY_FUND_YEAR",D$1,"FUND_PER","Y"),_xll.BDP($A9,D$5,"EQY_FUND_YEAR",D$2,"FUND_PER","Y"))</f>
        <v>0.85255488923031175</v>
      </c>
      <c r="E9" s="6">
        <f>IF(_xll.BDP($A9,E$5,"EQY_FUND_YEAR",E$2,"FUND_PER","Y")=$A$1,_xll.BDP($A9,E$5,"EQY_FUND_YEAR",E$1,"FUND_PER","Y"),_xll.BDP($A9,E$5,"EQY_FUND_YEAR",E$2,"FUND_PER","Y"))</f>
        <v>0.97957552260282188</v>
      </c>
      <c r="F9" s="6">
        <f>IF(_xll.BDP($A9,F$5,"EQY_FUND_YEAR",F$2,"FUND_PER","Y")=$A$1,_xll.BDP($A9,F$5,"EQY_FUND_YEAR",F$1,"FUND_PER","Y"),_xll.BDP($A9,F$5,"EQY_FUND_YEAR",F$2,"FUND_PER","Y"))</f>
        <v>0.92266060083143775</v>
      </c>
      <c r="G9" s="2">
        <f t="shared" si="6"/>
        <v>0.9182636708881905</v>
      </c>
      <c r="H9" s="2">
        <f t="shared" si="7"/>
        <v>5.1949078081539146E-2</v>
      </c>
      <c r="I9" s="2">
        <f>_xll.BDP($A9,I$5)</f>
        <v>2.4764562260202303</v>
      </c>
      <c r="J9" s="2">
        <f>_xll.BDP($A9,J$5)</f>
        <v>0.24454649827784156</v>
      </c>
      <c r="K9" s="6">
        <f>IF(_xll.BDP($A9,K$5,"EQY_FUND_YEAR",K$2,"FUND_PER","Y")=$A$1,_xll.BDP($A9,K$5,"EQY_FUND_YEAR",K$1,"FUND_PER","Y"),_xll.BDP($A9,K$5,"EQY_FUND_YEAR",K$2,"FUND_PER","Y"))</f>
        <v>1685</v>
      </c>
      <c r="L9" s="6">
        <f>IF(_xll.BDP($A9,L$5,"EQY_FUND_YEAR",L$2,"FUND_PER","Y")=$A$1,_xll.BDP($A9,L$5,"EQY_FUND_YEAR",L$1,"FUND_PER","Y"),_xll.BDP($A9,L$5,"EQY_FUND_YEAR",L$2,"FUND_PER","Y"))</f>
        <v>2032</v>
      </c>
      <c r="M9" s="6">
        <f t="shared" si="8"/>
        <v>-347</v>
      </c>
      <c r="N9" s="8">
        <f t="shared" si="9"/>
        <v>-0.14963346269943942</v>
      </c>
      <c r="O9" s="13">
        <f>-(IF(_xll.BDP($A9,O$5,"EQY_FUND_YEAR",O$2,"FUND_PER","Y")=$A$1,_xll.BDP($A9,O$5,"EQY_FUND_YEAR",O$1,"FUND_PER","Y"),_xll.BDP($A9,O$5,"EQY_FUND_YEAR",O$2,"FUND_PER","Y")))</f>
        <v>928</v>
      </c>
      <c r="P9" s="13">
        <f>-(IF(_xll.BDP($A9,P$5,"EQY_FUND_YEAR",P$2,"FUND_PER","Y")=$A$1,_xll.BDP($A9,P$5,"EQY_FUND_YEAR",P$1,"FUND_PER","Y"),_xll.BDP($A9,P$5,"EQY_FUND_YEAR",P$2,"FUND_PER","Y")))</f>
        <v>920</v>
      </c>
      <c r="Q9" s="13">
        <f>-(IF(_xll.BDP($A9,Q$5,"EQY_FUND_YEAR",Q$2,"FUND_PER","Y")=$A$1,_xll.BDP($A9,Q$5,"EQY_FUND_YEAR",Q$1,"FUND_PER","Y"),_xll.BDP($A9,Q$5,"EQY_FUND_YEAR",Q$2,"FUND_PER","Y")))</f>
        <v>471</v>
      </c>
      <c r="R9" s="2">
        <f>_xll.BDP($A9,R$5)</f>
        <v>12.174717749398482</v>
      </c>
      <c r="S9" s="2">
        <f>_xll.BDP($A9,S$5)</f>
        <v>11.541441342689224</v>
      </c>
      <c r="T9" s="10">
        <f>_xll.BDP($A9,T$5)</f>
        <v>6.701120506324358E-3</v>
      </c>
      <c r="U9" s="2">
        <f>_xll.BDP($A9,U$5)</f>
        <v>6.3840979859776494</v>
      </c>
      <c r="V9" s="3">
        <f t="shared" si="10"/>
        <v>2.522980379320316</v>
      </c>
      <c r="W9" s="3">
        <f t="shared" si="11"/>
        <v>0.85255488923031175</v>
      </c>
      <c r="X9" s="3">
        <f t="shared" si="12"/>
        <v>0.9182636708881905</v>
      </c>
      <c r="Y9" s="3">
        <f t="shared" si="13"/>
        <v>2.4764562260202303</v>
      </c>
      <c r="Z9" s="3">
        <f t="shared" si="14"/>
        <v>0.24454649827784156</v>
      </c>
      <c r="AA9" s="5">
        <f t="shared" si="15"/>
        <v>-0.14963346269943942</v>
      </c>
      <c r="AB9" s="3">
        <f t="shared" si="16"/>
        <v>12.174717749398482</v>
      </c>
      <c r="AC9" s="3">
        <f t="shared" si="17"/>
        <v>11.541441342689224</v>
      </c>
      <c r="AD9" s="9">
        <f t="shared" si="18"/>
        <v>5.1949078081539146E-2</v>
      </c>
      <c r="AE9" s="10">
        <f t="shared" si="19"/>
        <v>6.701120506324358E-3</v>
      </c>
      <c r="AF9" s="3">
        <f t="shared" si="20"/>
        <v>6.3840979859776494</v>
      </c>
      <c r="AG9" s="11">
        <f t="shared" si="21"/>
        <v>14</v>
      </c>
      <c r="AH9" s="11">
        <f t="shared" si="5"/>
        <v>14</v>
      </c>
      <c r="AI9" s="11">
        <f t="shared" si="5"/>
        <v>13</v>
      </c>
      <c r="AJ9" s="11">
        <f t="shared" si="5"/>
        <v>18</v>
      </c>
      <c r="AK9" s="11">
        <f t="shared" si="5"/>
        <v>14</v>
      </c>
      <c r="AL9" s="11">
        <f t="shared" si="5"/>
        <v>19</v>
      </c>
      <c r="AM9" s="11">
        <f t="shared" si="5"/>
        <v>15</v>
      </c>
      <c r="AN9" s="11">
        <f t="shared" si="5"/>
        <v>11</v>
      </c>
      <c r="AO9" s="11">
        <f t="shared" si="5"/>
        <v>20</v>
      </c>
      <c r="AP9" s="11">
        <f t="shared" si="5"/>
        <v>19</v>
      </c>
      <c r="AQ9" s="11">
        <f t="shared" si="5"/>
        <v>9</v>
      </c>
      <c r="AR9">
        <f t="shared" si="22"/>
        <v>12</v>
      </c>
      <c r="AS9" s="2">
        <f t="shared" si="23"/>
        <v>14.861622200749993</v>
      </c>
      <c r="AT9" s="11">
        <f t="shared" si="24"/>
        <v>-3</v>
      </c>
      <c r="AU9" s="6">
        <f t="shared" si="25"/>
        <v>0</v>
      </c>
      <c r="AV9" s="6">
        <f t="shared" si="26"/>
        <v>0</v>
      </c>
      <c r="AW9" s="3">
        <f t="shared" si="27"/>
        <v>1</v>
      </c>
    </row>
    <row r="10" spans="1:50" x14ac:dyDescent="0.25">
      <c r="A10" t="s">
        <v>12</v>
      </c>
      <c r="B10" t="s">
        <v>13</v>
      </c>
      <c r="C10" s="2">
        <f>_xll.BDP($A10,C$5)</f>
        <v>3.561871235319126</v>
      </c>
      <c r="D10" s="6">
        <f>IF(_xll.BDP($A10,D$5,"EQY_FUND_YEAR",D$2,"FUND_PER","Y")=$A$1,_xll.BDP($A10,D$5,"EQY_FUND_YEAR",D$1,"FUND_PER","Y"),_xll.BDP($A10,D$5,"EQY_FUND_YEAR",D$2,"FUND_PER","Y"))</f>
        <v>0.8297489279518151</v>
      </c>
      <c r="E10" s="6">
        <f>IF(_xll.BDP($A10,E$5,"EQY_FUND_YEAR",E$2,"FUND_PER","Y")=$A$1,_xll.BDP($A10,E$5,"EQY_FUND_YEAR",E$1,"FUND_PER","Y"),_xll.BDP($A10,E$5,"EQY_FUND_YEAR",E$2,"FUND_PER","Y"))</f>
        <v>0.81063189905744382</v>
      </c>
      <c r="F10" s="6">
        <f>IF(_xll.BDP($A10,F$5,"EQY_FUND_YEAR",F$2,"FUND_PER","Y")=$A$1,_xll.BDP($A10,F$5,"EQY_FUND_YEAR",F$1,"FUND_PER","Y"),_xll.BDP($A10,F$5,"EQY_FUND_YEAR",F$2,"FUND_PER","Y"))</f>
        <v>0.81832377142656632</v>
      </c>
      <c r="G10" s="2">
        <f t="shared" si="6"/>
        <v>0.81956819947860848</v>
      </c>
      <c r="H10" s="2">
        <f t="shared" si="7"/>
        <v>7.8539437787474454E-3</v>
      </c>
      <c r="I10" s="2">
        <f>_xll.BDP($A10,I$5)</f>
        <v>2.8956919678081108</v>
      </c>
      <c r="J10" s="2">
        <f>_xll.BDP($A10,J$5)</f>
        <v>0.2673952641165756</v>
      </c>
      <c r="K10" s="6">
        <f>IF(_xll.BDP($A10,K$5,"EQY_FUND_YEAR",K$2,"FUND_PER","Y")=$A$1,_xll.BDP($A10,K$5,"EQY_FUND_YEAR",K$1,"FUND_PER","Y"),_xll.BDP($A10,K$5,"EQY_FUND_YEAR",K$2,"FUND_PER","Y"))</f>
        <v>2202</v>
      </c>
      <c r="L10" s="6">
        <f>IF(_xll.BDP($A10,L$5,"EQY_FUND_YEAR",L$2,"FUND_PER","Y")=$A$1,_xll.BDP($A10,L$5,"EQY_FUND_YEAR",L$1,"FUND_PER","Y"),_xll.BDP($A10,L$5,"EQY_FUND_YEAR",L$2,"FUND_PER","Y"))</f>
        <v>1858</v>
      </c>
      <c r="M10" s="6">
        <f t="shared" si="8"/>
        <v>344</v>
      </c>
      <c r="N10" s="8">
        <f t="shared" si="9"/>
        <v>0.22781456953642384</v>
      </c>
      <c r="O10" s="13">
        <f>-(IF(_xll.BDP($A10,O$5,"EQY_FUND_YEAR",O$2,"FUND_PER","Y")=$A$1,_xll.BDP($A10,O$5,"EQY_FUND_YEAR",O$1,"FUND_PER","Y"),_xll.BDP($A10,O$5,"EQY_FUND_YEAR",O$2,"FUND_PER","Y")))</f>
        <v>543</v>
      </c>
      <c r="P10" s="13">
        <f>-(IF(_xll.BDP($A10,P$5,"EQY_FUND_YEAR",P$2,"FUND_PER","Y")=$A$1,_xll.BDP($A10,P$5,"EQY_FUND_YEAR",P$1,"FUND_PER","Y"),_xll.BDP($A10,P$5,"EQY_FUND_YEAR",P$2,"FUND_PER","Y")))</f>
        <v>561</v>
      </c>
      <c r="Q10" s="13">
        <f>-(IF(_xll.BDP($A10,Q$5,"EQY_FUND_YEAR",Q$2,"FUND_PER","Y")=$A$1,_xll.BDP($A10,Q$5,"EQY_FUND_YEAR",Q$1,"FUND_PER","Y"),_xll.BDP($A10,Q$5,"EQY_FUND_YEAR",Q$2,"FUND_PER","Y")))</f>
        <v>406</v>
      </c>
      <c r="R10" s="2">
        <f>_xll.BDP($A10,R$5)</f>
        <v>14.904272121422244</v>
      </c>
      <c r="S10" s="2">
        <f>_xll.BDP($A10,S$5)</f>
        <v>23.894937568993939</v>
      </c>
      <c r="T10" s="10">
        <f>_xll.BDP($A10,T$5)</f>
        <v>3.9555165114470991E-3</v>
      </c>
      <c r="U10" s="2">
        <f>_xll.BDP($A10,U$5)</f>
        <v>5.3955736121617059</v>
      </c>
      <c r="V10" s="3">
        <f t="shared" si="10"/>
        <v>3.561871235319126</v>
      </c>
      <c r="W10" s="3">
        <f t="shared" si="11"/>
        <v>0.8297489279518151</v>
      </c>
      <c r="X10" s="3">
        <f t="shared" si="12"/>
        <v>0.81956819947860848</v>
      </c>
      <c r="Y10" s="3">
        <f t="shared" si="13"/>
        <v>2.8956919678081108</v>
      </c>
      <c r="Z10" s="3">
        <f t="shared" si="14"/>
        <v>0.2673952641165756</v>
      </c>
      <c r="AA10" s="5">
        <f t="shared" si="15"/>
        <v>0.22781456953642384</v>
      </c>
      <c r="AB10" s="3">
        <f t="shared" si="16"/>
        <v>14.904272121422244</v>
      </c>
      <c r="AC10" s="3">
        <f t="shared" si="17"/>
        <v>23.894937568993939</v>
      </c>
      <c r="AD10" s="9">
        <f t="shared" si="18"/>
        <v>7.8539437787474454E-3</v>
      </c>
      <c r="AE10" s="10">
        <f t="shared" si="19"/>
        <v>3.9555165114470991E-3</v>
      </c>
      <c r="AF10" s="3">
        <f t="shared" si="20"/>
        <v>5.3955736121617059</v>
      </c>
      <c r="AG10" s="11">
        <f t="shared" si="21"/>
        <v>11</v>
      </c>
      <c r="AH10" s="11">
        <f t="shared" si="5"/>
        <v>16</v>
      </c>
      <c r="AI10" s="11">
        <f t="shared" si="5"/>
        <v>18</v>
      </c>
      <c r="AJ10" s="11">
        <f t="shared" si="5"/>
        <v>15</v>
      </c>
      <c r="AK10" s="11">
        <f t="shared" si="5"/>
        <v>12</v>
      </c>
      <c r="AL10" s="11">
        <f t="shared" si="5"/>
        <v>11</v>
      </c>
      <c r="AM10" s="11">
        <f t="shared" si="5"/>
        <v>10</v>
      </c>
      <c r="AN10" s="11">
        <f t="shared" si="5"/>
        <v>3</v>
      </c>
      <c r="AO10" s="11">
        <f t="shared" si="5"/>
        <v>5</v>
      </c>
      <c r="AP10" s="11">
        <f t="shared" si="5"/>
        <v>12</v>
      </c>
      <c r="AQ10" s="11">
        <f t="shared" si="5"/>
        <v>12</v>
      </c>
      <c r="AR10">
        <f t="shared" si="22"/>
        <v>5</v>
      </c>
      <c r="AS10" s="2">
        <f t="shared" si="23"/>
        <v>11.944120467837402</v>
      </c>
      <c r="AT10" s="11">
        <f t="shared" si="24"/>
        <v>7</v>
      </c>
      <c r="AU10" s="6">
        <f t="shared" si="25"/>
        <v>1</v>
      </c>
      <c r="AV10" s="6">
        <f t="shared" si="26"/>
        <v>0</v>
      </c>
      <c r="AW10" s="3">
        <f t="shared" si="27"/>
        <v>0</v>
      </c>
    </row>
    <row r="11" spans="1:50" x14ac:dyDescent="0.25">
      <c r="A11" t="s">
        <v>14</v>
      </c>
      <c r="B11" t="s">
        <v>15</v>
      </c>
      <c r="C11" s="2">
        <f>_xll.BDP($A11,C$5)</f>
        <v>0.8047477078378269</v>
      </c>
      <c r="D11" s="6">
        <f>IF(_xll.BDP($A11,D$5,"EQY_FUND_YEAR",D$2,"FUND_PER","Y")=$A$1,_xll.BDP($A11,D$5,"EQY_FUND_YEAR",D$1,"FUND_PER","Y"),_xll.BDP($A11,D$5,"EQY_FUND_YEAR",D$2,"FUND_PER","Y"))</f>
        <v>0.92501140139422766</v>
      </c>
      <c r="E11" s="6">
        <f>IF(_xll.BDP($A11,E$5,"EQY_FUND_YEAR",E$2,"FUND_PER","Y")=$A$1,_xll.BDP($A11,E$5,"EQY_FUND_YEAR",E$1,"FUND_PER","Y"),_xll.BDP($A11,E$5,"EQY_FUND_YEAR",E$2,"FUND_PER","Y"))</f>
        <v>0.91718219916184396</v>
      </c>
      <c r="F11" s="6">
        <f>IF(_xll.BDP($A11,F$5,"EQY_FUND_YEAR",F$2,"FUND_PER","Y")=$A$1,_xll.BDP($A11,F$5,"EQY_FUND_YEAR",F$1,"FUND_PER","Y"),_xll.BDP($A11,F$5,"EQY_FUND_YEAR",F$2,"FUND_PER","Y"))</f>
        <v>0.91583938866714432</v>
      </c>
      <c r="G11" s="2">
        <f t="shared" si="6"/>
        <v>0.91934432974107194</v>
      </c>
      <c r="H11" s="2">
        <f t="shared" si="7"/>
        <v>4.0445486643686532E-3</v>
      </c>
      <c r="I11" s="2">
        <f>_xll.BDP($A11,I$5)</f>
        <v>4.4654176644597827</v>
      </c>
      <c r="J11" s="2">
        <f>_xll.BDP($A11,J$5)</f>
        <v>0.66526757607555087</v>
      </c>
      <c r="K11" s="6">
        <f>IF(_xll.BDP($A11,K$5,"EQY_FUND_YEAR",K$2,"FUND_PER","Y")=$A$1,_xll.BDP($A11,K$5,"EQY_FUND_YEAR",K$1,"FUND_PER","Y"),_xll.BDP($A11,K$5,"EQY_FUND_YEAR",K$2,"FUND_PER","Y"))</f>
        <v>530</v>
      </c>
      <c r="L11" s="6">
        <f>IF(_xll.BDP($A11,L$5,"EQY_FUND_YEAR",L$2,"FUND_PER","Y")=$A$1,_xll.BDP($A11,L$5,"EQY_FUND_YEAR",L$1,"FUND_PER","Y"),_xll.BDP($A11,L$5,"EQY_FUND_YEAR",L$2,"FUND_PER","Y"))</f>
        <v>779</v>
      </c>
      <c r="M11" s="6">
        <f t="shared" si="8"/>
        <v>-249</v>
      </c>
      <c r="N11" s="8">
        <f t="shared" si="9"/>
        <v>-0.19317300232738557</v>
      </c>
      <c r="O11" s="13">
        <f>-(IF(_xll.BDP($A11,O$5,"EQY_FUND_YEAR",O$2,"FUND_PER","Y")=$A$1,_xll.BDP($A11,O$5,"EQY_FUND_YEAR",O$1,"FUND_PER","Y"),_xll.BDP($A11,O$5,"EQY_FUND_YEAR",O$2,"FUND_PER","Y")))</f>
        <v>423</v>
      </c>
      <c r="P11" s="13">
        <f>-(IF(_xll.BDP($A11,P$5,"EQY_FUND_YEAR",P$2,"FUND_PER","Y")=$A$1,_xll.BDP($A11,P$5,"EQY_FUND_YEAR",P$1,"FUND_PER","Y"),_xll.BDP($A11,P$5,"EQY_FUND_YEAR",P$2,"FUND_PER","Y")))</f>
        <v>446</v>
      </c>
      <c r="Q11" s="13">
        <f>-(IF(_xll.BDP($A11,Q$5,"EQY_FUND_YEAR",Q$2,"FUND_PER","Y")=$A$1,_xll.BDP($A11,Q$5,"EQY_FUND_YEAR",Q$1,"FUND_PER","Y"),_xll.BDP($A11,Q$5,"EQY_FUND_YEAR",Q$2,"FUND_PER","Y")))</f>
        <v>420</v>
      </c>
      <c r="R11" s="2">
        <f>_xll.BDP($A11,R$5)</f>
        <v>7.959787922605523</v>
      </c>
      <c r="S11" s="2">
        <f>_xll.BDP($A11,S$5)</f>
        <v>5.1426289196610737</v>
      </c>
      <c r="T11" s="10">
        <f>_xll.BDP($A11,T$5)</f>
        <v>3.766750804862772E-3</v>
      </c>
      <c r="U11" s="2">
        <f>_xll.BDP($A11,U$5)</f>
        <v>3.2861505273934934</v>
      </c>
      <c r="V11" s="3">
        <f t="shared" si="10"/>
        <v>0.8047477078378269</v>
      </c>
      <c r="W11" s="3">
        <f t="shared" si="11"/>
        <v>0.92501140139422766</v>
      </c>
      <c r="X11" s="3">
        <f t="shared" si="12"/>
        <v>0.91934432974107194</v>
      </c>
      <c r="Y11" s="3">
        <f t="shared" si="13"/>
        <v>4.4654176644597827</v>
      </c>
      <c r="Z11" s="3">
        <f t="shared" si="14"/>
        <v>0.66526757607555087</v>
      </c>
      <c r="AA11" s="5">
        <f t="shared" si="15"/>
        <v>-0.19317300232738557</v>
      </c>
      <c r="AB11" s="3">
        <f t="shared" si="16"/>
        <v>7.959787922605523</v>
      </c>
      <c r="AC11" s="3">
        <f t="shared" si="17"/>
        <v>5.1426289196610737</v>
      </c>
      <c r="AD11" s="9">
        <f t="shared" si="18"/>
        <v>4.0445486643686532E-3</v>
      </c>
      <c r="AE11" s="10">
        <f t="shared" si="19"/>
        <v>3.766750804862772E-3</v>
      </c>
      <c r="AF11" s="3">
        <f t="shared" si="20"/>
        <v>3.2861505273934934</v>
      </c>
      <c r="AG11" s="11">
        <f t="shared" si="21"/>
        <v>23</v>
      </c>
      <c r="AH11" s="11">
        <f t="shared" si="5"/>
        <v>12</v>
      </c>
      <c r="AI11" s="11">
        <f t="shared" si="5"/>
        <v>12</v>
      </c>
      <c r="AJ11" s="11">
        <f t="shared" si="5"/>
        <v>9</v>
      </c>
      <c r="AK11" s="11">
        <f t="shared" si="5"/>
        <v>6</v>
      </c>
      <c r="AL11" s="11">
        <f t="shared" si="5"/>
        <v>20</v>
      </c>
      <c r="AM11" s="11">
        <f t="shared" si="5"/>
        <v>23</v>
      </c>
      <c r="AN11" s="11">
        <f t="shared" si="5"/>
        <v>25</v>
      </c>
      <c r="AO11" s="11">
        <f t="shared" si="5"/>
        <v>1</v>
      </c>
      <c r="AP11" s="11">
        <f t="shared" si="5"/>
        <v>10</v>
      </c>
      <c r="AQ11" s="11">
        <f t="shared" si="5"/>
        <v>20</v>
      </c>
      <c r="AR11">
        <f t="shared" si="22"/>
        <v>19</v>
      </c>
      <c r="AS11" s="2">
        <f t="shared" si="23"/>
        <v>18.177575153369148</v>
      </c>
      <c r="AT11" s="11">
        <f t="shared" si="24"/>
        <v>1</v>
      </c>
      <c r="AU11" s="6">
        <f t="shared" si="25"/>
        <v>0</v>
      </c>
      <c r="AV11" s="6">
        <f t="shared" si="26"/>
        <v>1</v>
      </c>
      <c r="AW11" s="3">
        <f t="shared" si="27"/>
        <v>0</v>
      </c>
    </row>
    <row r="12" spans="1:50" x14ac:dyDescent="0.25">
      <c r="A12" t="s">
        <v>16</v>
      </c>
      <c r="B12" t="s">
        <v>17</v>
      </c>
      <c r="C12" s="2">
        <f>_xll.BDP($A12,C$5)</f>
        <v>8.6925945302664847</v>
      </c>
      <c r="D12" s="6">
        <f>IF(_xll.BDP($A12,D$5,"EQY_FUND_YEAR",D$2,"FUND_PER","Y")=$A$1,_xll.BDP($A12,D$5,"EQY_FUND_YEAR",D$1,"FUND_PER","Y"),_xll.BDP($A12,D$5,"EQY_FUND_YEAR",D$2,"FUND_PER","Y"))</f>
        <v>1.0823624200918083</v>
      </c>
      <c r="E12" s="6">
        <f>IF(_xll.BDP($A12,E$5,"EQY_FUND_YEAR",E$2,"FUND_PER","Y")=$A$1,_xll.BDP($A12,E$5,"EQY_FUND_YEAR",E$1,"FUND_PER","Y"),_xll.BDP($A12,E$5,"EQY_FUND_YEAR",E$2,"FUND_PER","Y"))</f>
        <v>0.9730820718772526</v>
      </c>
      <c r="F12" s="6">
        <f>IF(_xll.BDP($A12,F$5,"EQY_FUND_YEAR",F$2,"FUND_PER","Y")=$A$1,_xll.BDP($A12,F$5,"EQY_FUND_YEAR",F$1,"FUND_PER","Y"),_xll.BDP($A12,F$5,"EQY_FUND_YEAR",F$2,"FUND_PER","Y"))</f>
        <v>0.9388766647365373</v>
      </c>
      <c r="G12" s="2">
        <f t="shared" si="6"/>
        <v>0.99810705223519935</v>
      </c>
      <c r="H12" s="2">
        <f t="shared" si="7"/>
        <v>6.1192198461922066E-2</v>
      </c>
      <c r="I12" s="2">
        <f>_xll.BDP($A12,I$5)</f>
        <v>2.3507287259050309</v>
      </c>
      <c r="J12" s="2">
        <f>_xll.BDP($A12,J$5)</f>
        <v>0.18529956763434219</v>
      </c>
      <c r="K12" s="6">
        <f>IF(_xll.BDP($A12,K$5,"EQY_FUND_YEAR",K$2,"FUND_PER","Y")=$A$1,_xll.BDP($A12,K$5,"EQY_FUND_YEAR",K$1,"FUND_PER","Y"),_xll.BDP($A12,K$5,"EQY_FUND_YEAR",K$2,"FUND_PER","Y"))</f>
        <v>5299</v>
      </c>
      <c r="L12" s="6">
        <f>IF(_xll.BDP($A12,L$5,"EQY_FUND_YEAR",L$2,"FUND_PER","Y")=$A$1,_xll.BDP($A12,L$5,"EQY_FUND_YEAR",L$1,"FUND_PER","Y"),_xll.BDP($A12,L$5,"EQY_FUND_YEAR",L$2,"FUND_PER","Y"))</f>
        <v>3021</v>
      </c>
      <c r="M12" s="6">
        <f t="shared" si="8"/>
        <v>2278</v>
      </c>
      <c r="N12" s="8">
        <f t="shared" si="9"/>
        <v>0.71657754010695185</v>
      </c>
      <c r="O12" s="13">
        <f>-(IF(_xll.BDP($A12,O$5,"EQY_FUND_YEAR",O$2,"FUND_PER","Y")=$A$1,_xll.BDP($A12,O$5,"EQY_FUND_YEAR",O$1,"FUND_PER","Y"),_xll.BDP($A12,O$5,"EQY_FUND_YEAR",O$2,"FUND_PER","Y")))</f>
        <v>1177</v>
      </c>
      <c r="P12" s="13">
        <f>-(IF(_xll.BDP($A12,P$5,"EQY_FUND_YEAR",P$2,"FUND_PER","Y")=$A$1,_xll.BDP($A12,P$5,"EQY_FUND_YEAR",P$1,"FUND_PER","Y"),_xll.BDP($A12,P$5,"EQY_FUND_YEAR",P$2,"FUND_PER","Y")))</f>
        <v>1063</v>
      </c>
      <c r="Q12" s="13">
        <f>-(IF(_xll.BDP($A12,Q$5,"EQY_FUND_YEAR",Q$2,"FUND_PER","Y")=$A$1,_xll.BDP($A12,Q$5,"EQY_FUND_YEAR",Q$1,"FUND_PER","Y"),_xll.BDP($A12,Q$5,"EQY_FUND_YEAR",Q$2,"FUND_PER","Y")))</f>
        <v>939</v>
      </c>
      <c r="R12" s="2">
        <f>_xll.BDP($A12,R$5)</f>
        <v>13.005598119948795</v>
      </c>
      <c r="S12" s="2">
        <f>_xll.BDP($A12,S$5)</f>
        <v>25.636938741600662</v>
      </c>
      <c r="T12" s="10">
        <f>_xll.BDP($A12,T$5)</f>
        <v>4.6039337688184969E-3</v>
      </c>
      <c r="U12" s="2">
        <f>_xll.BDP($A12,U$5)</f>
        <v>226.62449851402869</v>
      </c>
      <c r="V12" s="3">
        <f t="shared" si="10"/>
        <v>8.6925945302664847</v>
      </c>
      <c r="W12" s="3">
        <f t="shared" si="11"/>
        <v>1.0823624200918083</v>
      </c>
      <c r="X12" s="3">
        <f t="shared" si="12"/>
        <v>0.99810705223519935</v>
      </c>
      <c r="Y12" s="3">
        <f t="shared" si="13"/>
        <v>2.3507287259050309</v>
      </c>
      <c r="Z12" s="3">
        <f t="shared" si="14"/>
        <v>0.18529956763434219</v>
      </c>
      <c r="AA12" s="5">
        <f t="shared" si="15"/>
        <v>0.71657754010695185</v>
      </c>
      <c r="AB12" s="3">
        <f t="shared" si="16"/>
        <v>13.005598119948795</v>
      </c>
      <c r="AC12" s="3">
        <f t="shared" si="17"/>
        <v>25.636938741600662</v>
      </c>
      <c r="AD12" s="9">
        <f t="shared" si="18"/>
        <v>6.1192198461922066E-2</v>
      </c>
      <c r="AE12" s="10">
        <f t="shared" si="19"/>
        <v>4.6039337688184969E-3</v>
      </c>
      <c r="AF12" s="3">
        <f t="shared" si="20"/>
        <v>226.62449851402869</v>
      </c>
      <c r="AG12" s="11">
        <f t="shared" si="21"/>
        <v>7</v>
      </c>
      <c r="AH12" s="11">
        <f t="shared" si="5"/>
        <v>6</v>
      </c>
      <c r="AI12" s="11">
        <f t="shared" si="5"/>
        <v>10</v>
      </c>
      <c r="AJ12" s="11">
        <f t="shared" si="5"/>
        <v>21</v>
      </c>
      <c r="AK12" s="11">
        <f t="shared" si="5"/>
        <v>16</v>
      </c>
      <c r="AL12" s="11">
        <f t="shared" si="5"/>
        <v>5</v>
      </c>
      <c r="AM12" s="11">
        <f t="shared" si="5"/>
        <v>13</v>
      </c>
      <c r="AN12" s="11">
        <f t="shared" si="5"/>
        <v>2</v>
      </c>
      <c r="AO12" s="11">
        <f t="shared" si="5"/>
        <v>25</v>
      </c>
      <c r="AP12" s="11">
        <f t="shared" si="5"/>
        <v>14</v>
      </c>
      <c r="AQ12" s="11">
        <f t="shared" si="5"/>
        <v>1</v>
      </c>
      <c r="AR12">
        <f t="shared" si="22"/>
        <v>1</v>
      </c>
      <c r="AS12" s="2">
        <f t="shared" si="23"/>
        <v>9.9540500587856933</v>
      </c>
      <c r="AT12" s="11">
        <f t="shared" si="24"/>
        <v>0</v>
      </c>
      <c r="AU12" s="6">
        <f t="shared" si="25"/>
        <v>0</v>
      </c>
      <c r="AV12" s="6">
        <f t="shared" si="26"/>
        <v>1</v>
      </c>
      <c r="AW12" s="3">
        <f t="shared" si="27"/>
        <v>0</v>
      </c>
    </row>
    <row r="13" spans="1:50" x14ac:dyDescent="0.25">
      <c r="A13" t="s">
        <v>18</v>
      </c>
      <c r="B13" t="s">
        <v>19</v>
      </c>
      <c r="C13" s="2">
        <f>_xll.BDP($A13,C$5)</f>
        <v>-4.0870011169320541</v>
      </c>
      <c r="D13" s="6">
        <f>IF(_xll.BDP($A13,D$5,"EQY_FUND_YEAR",D$2,"FUND_PER","Y")=$A$1,_xll.BDP($A13,D$5,"EQY_FUND_YEAR",D$1,"FUND_PER","Y"),_xll.BDP($A13,D$5,"EQY_FUND_YEAR",D$2,"FUND_PER","Y"))</f>
        <v>0.77848255672115152</v>
      </c>
      <c r="E13" s="6">
        <f>IF(_xll.BDP($A13,E$5,"EQY_FUND_YEAR",E$2,"FUND_PER","Y")=$A$1,_xll.BDP($A13,E$5,"EQY_FUND_YEAR",E$1,"FUND_PER","Y"),_xll.BDP($A13,E$5,"EQY_FUND_YEAR",E$2,"FUND_PER","Y"))</f>
        <v>0.76961644522436701</v>
      </c>
      <c r="F13" s="6">
        <f>IF(_xll.BDP($A13,F$5,"EQY_FUND_YEAR",F$2,"FUND_PER","Y")=$A$1,_xll.BDP($A13,F$5,"EQY_FUND_YEAR",F$1,"FUND_PER","Y"),_xll.BDP($A13,F$5,"EQY_FUND_YEAR",F$2,"FUND_PER","Y"))</f>
        <v>0.71602544213465713</v>
      </c>
      <c r="G13" s="2">
        <f t="shared" si="6"/>
        <v>0.75470814802672515</v>
      </c>
      <c r="H13" s="2">
        <f t="shared" si="7"/>
        <v>2.7591252051058179E-2</v>
      </c>
      <c r="I13" s="2">
        <f>_xll.BDP($A13,I$5)</f>
        <v>2.9980152512274105</v>
      </c>
      <c r="J13" s="2">
        <f>_xll.BDP($A13,J$5)</f>
        <v>0.26043557168784032</v>
      </c>
      <c r="K13" s="6">
        <f>IF(_xll.BDP($A13,K$5,"EQY_FUND_YEAR",K$2,"FUND_PER","Y")=$A$1,_xll.BDP($A13,K$5,"EQY_FUND_YEAR",K$1,"FUND_PER","Y"),_xll.BDP($A13,K$5,"EQY_FUND_YEAR",K$2,"FUND_PER","Y"))</f>
        <v>878</v>
      </c>
      <c r="L13" s="6">
        <f>IF(_xll.BDP($A13,L$5,"EQY_FUND_YEAR",L$2,"FUND_PER","Y")=$A$1,_xll.BDP($A13,L$5,"EQY_FUND_YEAR",L$1,"FUND_PER","Y"),_xll.BDP($A13,L$5,"EQY_FUND_YEAR",L$2,"FUND_PER","Y"))</f>
        <v>968</v>
      </c>
      <c r="M13" s="6">
        <f t="shared" si="8"/>
        <v>-90</v>
      </c>
      <c r="N13" s="8">
        <f t="shared" si="9"/>
        <v>-0.14308426073131955</v>
      </c>
      <c r="O13" s="13">
        <f>-(IF(_xll.BDP($A13,O$5,"EQY_FUND_YEAR",O$2,"FUND_PER","Y")=$A$1,_xll.BDP($A13,O$5,"EQY_FUND_YEAR",O$1,"FUND_PER","Y"),_xll.BDP($A13,O$5,"EQY_FUND_YEAR",O$2,"FUND_PER","Y")))</f>
        <v>224</v>
      </c>
      <c r="P13" s="13">
        <f>-(IF(_xll.BDP($A13,P$5,"EQY_FUND_YEAR",P$2,"FUND_PER","Y")=$A$1,_xll.BDP($A13,P$5,"EQY_FUND_YEAR",P$1,"FUND_PER","Y"),_xll.BDP($A13,P$5,"EQY_FUND_YEAR",P$2,"FUND_PER","Y")))</f>
        <v>210</v>
      </c>
      <c r="Q13" s="13">
        <f>-(IF(_xll.BDP($A13,Q$5,"EQY_FUND_YEAR",Q$2,"FUND_PER","Y")=$A$1,_xll.BDP($A13,Q$5,"EQY_FUND_YEAR",Q$1,"FUND_PER","Y"),_xll.BDP($A13,Q$5,"EQY_FUND_YEAR",Q$2,"FUND_PER","Y")))</f>
        <v>195</v>
      </c>
      <c r="R13" s="2">
        <f>_xll.BDP($A13,R$5)</f>
        <v>8.8264202870060942</v>
      </c>
      <c r="S13" s="2">
        <f>_xll.BDP($A13,S$5)</f>
        <v>9.5218596747147828</v>
      </c>
      <c r="T13" s="10">
        <f>_xll.BDP($A13,T$5)</f>
        <v>5.0452338247003459E-3</v>
      </c>
      <c r="U13" s="2">
        <f>_xll.BDP($A13,U$5)</f>
        <v>3.0324839250366975</v>
      </c>
      <c r="V13" s="3">
        <f t="shared" si="10"/>
        <v>-4.0870011169320541</v>
      </c>
      <c r="W13" s="3">
        <f t="shared" si="11"/>
        <v>0.77848255672115152</v>
      </c>
      <c r="X13" s="3">
        <f t="shared" si="12"/>
        <v>0.75470814802672515</v>
      </c>
      <c r="Y13" s="3">
        <f t="shared" si="13"/>
        <v>2.9980152512274105</v>
      </c>
      <c r="Z13" s="3">
        <f t="shared" si="14"/>
        <v>0.26043557168784032</v>
      </c>
      <c r="AA13" s="5">
        <f t="shared" si="15"/>
        <v>-0.14308426073131955</v>
      </c>
      <c r="AB13" s="3">
        <f t="shared" si="16"/>
        <v>8.8264202870060942</v>
      </c>
      <c r="AC13" s="3">
        <f t="shared" si="17"/>
        <v>9.5218596747147828</v>
      </c>
      <c r="AD13" s="9">
        <f t="shared" si="18"/>
        <v>2.7591252051058179E-2</v>
      </c>
      <c r="AE13" s="10">
        <f t="shared" si="19"/>
        <v>5.0452338247003459E-3</v>
      </c>
      <c r="AF13" s="3">
        <f t="shared" si="20"/>
        <v>3.0324839250366975</v>
      </c>
      <c r="AG13" s="11">
        <f t="shared" si="21"/>
        <v>32</v>
      </c>
      <c r="AH13" s="11">
        <f t="shared" si="5"/>
        <v>21</v>
      </c>
      <c r="AI13" s="11">
        <f t="shared" si="5"/>
        <v>21</v>
      </c>
      <c r="AJ13" s="11">
        <f t="shared" si="5"/>
        <v>14</v>
      </c>
      <c r="AK13" s="11">
        <f t="shared" si="5"/>
        <v>13</v>
      </c>
      <c r="AL13" s="11">
        <f t="shared" si="5"/>
        <v>18</v>
      </c>
      <c r="AM13" s="11">
        <f t="shared" si="5"/>
        <v>19</v>
      </c>
      <c r="AN13" s="11">
        <f t="shared" si="5"/>
        <v>16</v>
      </c>
      <c r="AO13" s="11">
        <f t="shared" si="5"/>
        <v>12</v>
      </c>
      <c r="AP13" s="11">
        <f t="shared" si="5"/>
        <v>17</v>
      </c>
      <c r="AQ13" s="11">
        <f t="shared" si="5"/>
        <v>22</v>
      </c>
      <c r="AR13">
        <f t="shared" si="22"/>
        <v>28</v>
      </c>
      <c r="AS13" s="2">
        <f t="shared" si="23"/>
        <v>21.365091211398671</v>
      </c>
      <c r="AT13" s="11">
        <f t="shared" si="24"/>
        <v>-6</v>
      </c>
      <c r="AU13" s="6">
        <f t="shared" si="25"/>
        <v>0</v>
      </c>
      <c r="AV13" s="6">
        <f t="shared" si="26"/>
        <v>0</v>
      </c>
      <c r="AW13" s="3">
        <f t="shared" si="27"/>
        <v>1</v>
      </c>
    </row>
    <row r="14" spans="1:50" x14ac:dyDescent="0.25">
      <c r="A14" t="s">
        <v>20</v>
      </c>
      <c r="B14" t="s">
        <v>21</v>
      </c>
      <c r="C14" s="2">
        <f>_xll.BDP($A14,C$5)</f>
        <v>11.77629141826832</v>
      </c>
      <c r="D14" s="6">
        <f>IF(_xll.BDP($A14,D$5,"EQY_FUND_YEAR",D$2,"FUND_PER","Y")=$A$1,_xll.BDP($A14,D$5,"EQY_FUND_YEAR",D$1,"FUND_PER","Y"),_xll.BDP($A14,D$5,"EQY_FUND_YEAR",D$2,"FUND_PER","Y"))</f>
        <v>0.5309775840597758</v>
      </c>
      <c r="E14" s="6">
        <f>IF(_xll.BDP($A14,E$5,"EQY_FUND_YEAR",E$2,"FUND_PER","Y")=$A$1,_xll.BDP($A14,E$5,"EQY_FUND_YEAR",E$1,"FUND_PER","Y"),_xll.BDP($A14,E$5,"EQY_FUND_YEAR",E$2,"FUND_PER","Y"))</f>
        <v>0.70105978804239155</v>
      </c>
      <c r="F14" s="6">
        <f>IF(_xll.BDP($A14,F$5,"EQY_FUND_YEAR",F$2,"FUND_PER","Y")=$A$1,_xll.BDP($A14,F$5,"EQY_FUND_YEAR",F$1,"FUND_PER","Y"),_xll.BDP($A14,F$5,"EQY_FUND_YEAR",F$2,"FUND_PER","Y"))</f>
        <v>0.73000626435581539</v>
      </c>
      <c r="G14" s="2">
        <f t="shared" si="6"/>
        <v>0.65401454548599425</v>
      </c>
      <c r="H14" s="2">
        <f t="shared" si="7"/>
        <v>8.7799183862905542E-2</v>
      </c>
      <c r="I14" s="2">
        <f>_xll.BDP($A14,I$5)</f>
        <v>15.72852535913222</v>
      </c>
      <c r="J14" s="2">
        <f>_xll.BDP($A14,J$5)</f>
        <v>0.84889240506329111</v>
      </c>
      <c r="K14" s="6">
        <f>IF(_xll.BDP($A14,K$5,"EQY_FUND_YEAR",K$2,"FUND_PER","Y")=$A$1,_xll.BDP($A14,K$5,"EQY_FUND_YEAR",K$1,"FUND_PER","Y"),_xll.BDP($A14,K$5,"EQY_FUND_YEAR",K$2,"FUND_PER","Y"))</f>
        <v>1024</v>
      </c>
      <c r="L14" s="6">
        <f>IF(_xll.BDP($A14,L$5,"EQY_FUND_YEAR",L$2,"FUND_PER","Y")=$A$1,_xll.BDP($A14,L$5,"EQY_FUND_YEAR",L$1,"FUND_PER","Y"),_xll.BDP($A14,L$5,"EQY_FUND_YEAR",L$2,"FUND_PER","Y"))</f>
        <v>481</v>
      </c>
      <c r="M14" s="6">
        <f t="shared" si="8"/>
        <v>543</v>
      </c>
      <c r="N14" s="8">
        <f t="shared" si="9"/>
        <v>0.84447900466562986</v>
      </c>
      <c r="O14" s="13">
        <f>-(IF(_xll.BDP($A14,O$5,"EQY_FUND_YEAR",O$2,"FUND_PER","Y")=$A$1,_xll.BDP($A14,O$5,"EQY_FUND_YEAR",O$1,"FUND_PER","Y"),_xll.BDP($A14,O$5,"EQY_FUND_YEAR",O$2,"FUND_PER","Y")))</f>
        <v>240</v>
      </c>
      <c r="P14" s="13">
        <f>-(IF(_xll.BDP($A14,P$5,"EQY_FUND_YEAR",P$2,"FUND_PER","Y")=$A$1,_xll.BDP($A14,P$5,"EQY_FUND_YEAR",P$1,"FUND_PER","Y"),_xll.BDP($A14,P$5,"EQY_FUND_YEAR",P$2,"FUND_PER","Y")))</f>
        <v>193</v>
      </c>
      <c r="Q14" s="13">
        <f>-(IF(_xll.BDP($A14,Q$5,"EQY_FUND_YEAR",Q$2,"FUND_PER","Y")=$A$1,_xll.BDP($A14,Q$5,"EQY_FUND_YEAR",Q$1,"FUND_PER","Y"),_xll.BDP($A14,Q$5,"EQY_FUND_YEAR",Q$2,"FUND_PER","Y")))</f>
        <v>210</v>
      </c>
      <c r="R14" s="2">
        <f>_xll.BDP($A14,R$5)</f>
        <v>16.817970204841714</v>
      </c>
      <c r="S14" s="2">
        <f>_xll.BDP($A14,S$5)</f>
        <v>8.6348687299214077</v>
      </c>
      <c r="T14" s="10">
        <f>_xll.BDP($A14,T$5)</f>
        <v>5.3935851158496112E-4</v>
      </c>
      <c r="U14" s="2">
        <f>_xll.BDP($A14,U$5)</f>
        <v>3.4316465024761347</v>
      </c>
      <c r="V14" s="3">
        <f t="shared" si="10"/>
        <v>11.77629141826832</v>
      </c>
      <c r="W14" s="3">
        <f t="shared" si="11"/>
        <v>0.5309775840597758</v>
      </c>
      <c r="X14" s="3">
        <f t="shared" si="12"/>
        <v>0.65401454548599425</v>
      </c>
      <c r="Y14" s="3">
        <f t="shared" si="13"/>
        <v>15.72852535913222</v>
      </c>
      <c r="Z14" s="3">
        <f t="shared" si="14"/>
        <v>0.84889240506329111</v>
      </c>
      <c r="AA14" s="5">
        <f t="shared" si="15"/>
        <v>0.84447900466562986</v>
      </c>
      <c r="AB14" s="3">
        <f t="shared" si="16"/>
        <v>16.817970204841714</v>
      </c>
      <c r="AC14" s="3">
        <f t="shared" si="17"/>
        <v>8.6348687299214077</v>
      </c>
      <c r="AD14" s="9">
        <f t="shared" si="18"/>
        <v>8.7799183862905542E-2</v>
      </c>
      <c r="AE14" s="10">
        <f t="shared" si="19"/>
        <v>5.3935851158496112E-4</v>
      </c>
      <c r="AF14" s="3">
        <f t="shared" si="20"/>
        <v>3.4316465024761347</v>
      </c>
      <c r="AG14" s="11">
        <f t="shared" si="21"/>
        <v>4</v>
      </c>
      <c r="AH14" s="11">
        <f t="shared" si="5"/>
        <v>33</v>
      </c>
      <c r="AI14" s="11">
        <f t="shared" si="5"/>
        <v>28</v>
      </c>
      <c r="AJ14" s="11">
        <f t="shared" si="5"/>
        <v>3</v>
      </c>
      <c r="AK14" s="11">
        <f t="shared" si="5"/>
        <v>5</v>
      </c>
      <c r="AL14" s="11">
        <f t="shared" si="5"/>
        <v>4</v>
      </c>
      <c r="AM14" s="11">
        <f t="shared" si="5"/>
        <v>7</v>
      </c>
      <c r="AN14" s="11">
        <f t="shared" si="5"/>
        <v>19</v>
      </c>
      <c r="AO14" s="11">
        <f t="shared" si="5"/>
        <v>29</v>
      </c>
      <c r="AP14" s="11">
        <f t="shared" si="5"/>
        <v>1</v>
      </c>
      <c r="AQ14" s="11">
        <f t="shared" si="5"/>
        <v>19</v>
      </c>
      <c r="AR14">
        <f t="shared" si="22"/>
        <v>11</v>
      </c>
      <c r="AS14" s="2">
        <f t="shared" si="23"/>
        <v>14.571680614343881</v>
      </c>
      <c r="AT14" s="11">
        <f t="shared" si="24"/>
        <v>8</v>
      </c>
      <c r="AU14" s="6">
        <f t="shared" si="25"/>
        <v>0</v>
      </c>
      <c r="AV14" s="6">
        <f t="shared" si="26"/>
        <v>1</v>
      </c>
      <c r="AW14" s="3">
        <f t="shared" si="27"/>
        <v>0</v>
      </c>
    </row>
    <row r="15" spans="1:50" x14ac:dyDescent="0.25">
      <c r="A15" t="s">
        <v>22</v>
      </c>
      <c r="B15" t="s">
        <v>23</v>
      </c>
      <c r="C15" s="2">
        <f>_xll.BDP($A15,C$5)</f>
        <v>2.0443446643802363</v>
      </c>
      <c r="D15" s="6">
        <f>IF(_xll.BDP($A15,D$5,"EQY_FUND_YEAR",D$2,"FUND_PER","Y")=$A$1,_xll.BDP($A15,D$5,"EQY_FUND_YEAR",D$1,"FUND_PER","Y"),_xll.BDP($A15,D$5,"EQY_FUND_YEAR",D$2,"FUND_PER","Y"))</f>
        <v>1.0461257165065003</v>
      </c>
      <c r="E15" s="6">
        <f>IF(_xll.BDP($A15,E$5,"EQY_FUND_YEAR",E$2,"FUND_PER","Y")=$A$1,_xll.BDP($A15,E$5,"EQY_FUND_YEAR",E$1,"FUND_PER","Y"),_xll.BDP($A15,E$5,"EQY_FUND_YEAR",E$2,"FUND_PER","Y"))</f>
        <v>1.0423028048792662</v>
      </c>
      <c r="F15" s="6">
        <f>IF(_xll.BDP($A15,F$5,"EQY_FUND_YEAR",F$2,"FUND_PER","Y")=$A$1,_xll.BDP($A15,F$5,"EQY_FUND_YEAR",F$1,"FUND_PER","Y"),_xll.BDP($A15,F$5,"EQY_FUND_YEAR",F$2,"FUND_PER","Y"))</f>
        <v>1.1471845161414449</v>
      </c>
      <c r="G15" s="2">
        <f t="shared" si="6"/>
        <v>1.0785376791757371</v>
      </c>
      <c r="H15" s="2">
        <f t="shared" si="7"/>
        <v>4.8565727506646471E-2</v>
      </c>
      <c r="I15" s="2">
        <f>_xll.BDP($A15,I$5)</f>
        <v>3.5435346913338459</v>
      </c>
      <c r="J15" s="2">
        <f>_xll.BDP($A15,J$5)</f>
        <v>2.1285575679172055</v>
      </c>
      <c r="K15" s="6">
        <f>IF(_xll.BDP($A15,K$5,"EQY_FUND_YEAR",K$2,"FUND_PER","Y")=$A$1,_xll.BDP($A15,K$5,"EQY_FUND_YEAR",K$1,"FUND_PER","Y"),_xll.BDP($A15,K$5,"EQY_FUND_YEAR",K$2,"FUND_PER","Y"))</f>
        <v>-12.196000000000002</v>
      </c>
      <c r="L15" s="6">
        <f>IF(_xll.BDP($A15,L$5,"EQY_FUND_YEAR",L$2,"FUND_PER","Y")=$A$1,_xll.BDP($A15,L$5,"EQY_FUND_YEAR",L$1,"FUND_PER","Y"),_xll.BDP($A15,L$5,"EQY_FUND_YEAR",L$2,"FUND_PER","Y"))</f>
        <v>98.19</v>
      </c>
      <c r="M15" s="6">
        <f t="shared" si="8"/>
        <v>-110.386</v>
      </c>
      <c r="N15" s="8">
        <f t="shared" si="9"/>
        <v>-1.2100145790171768</v>
      </c>
      <c r="O15" s="13">
        <f>-(IF(_xll.BDP($A15,O$5,"EQY_FUND_YEAR",O$2,"FUND_PER","Y")=$A$1,_xll.BDP($A15,O$5,"EQY_FUND_YEAR",O$1,"FUND_PER","Y"),_xll.BDP($A15,O$5,"EQY_FUND_YEAR",O$2,"FUND_PER","Y")))</f>
        <v>36.932000000000002</v>
      </c>
      <c r="P15" s="13">
        <f>-(IF(_xll.BDP($A15,P$5,"EQY_FUND_YEAR",P$2,"FUND_PER","Y")=$A$1,_xll.BDP($A15,P$5,"EQY_FUND_YEAR",P$1,"FUND_PER","Y"),_xll.BDP($A15,P$5,"EQY_FUND_YEAR",P$2,"FUND_PER","Y")))</f>
        <v>32.093000000000004</v>
      </c>
      <c r="Q15" s="13">
        <f>-(IF(_xll.BDP($A15,Q$5,"EQY_FUND_YEAR",Q$2,"FUND_PER","Y")=$A$1,_xll.BDP($A15,Q$5,"EQY_FUND_YEAR",Q$1,"FUND_PER","Y"),_xll.BDP($A15,Q$5,"EQY_FUND_YEAR",Q$2,"FUND_PER","Y")))</f>
        <v>22.202000000000002</v>
      </c>
      <c r="R15" s="2">
        <f>_xll.BDP($A15,R$5)</f>
        <v>1.9830459162082099</v>
      </c>
      <c r="S15" s="2">
        <f>_xll.BDP($A15,S$5)</f>
        <v>-1.2825013836046364</v>
      </c>
      <c r="T15" s="10">
        <f>_xll.BDP($A15,T$5)</f>
        <v>8.4946442035860985E-3</v>
      </c>
      <c r="U15" s="2">
        <f>_xll.BDP($A15,U$5)</f>
        <v>2.8508304953094119</v>
      </c>
      <c r="V15" s="3">
        <f t="shared" si="10"/>
        <v>2.0443446643802363</v>
      </c>
      <c r="W15" s="3">
        <f t="shared" si="11"/>
        <v>1.0461257165065003</v>
      </c>
      <c r="X15" s="3">
        <f t="shared" si="12"/>
        <v>1.0785376791757371</v>
      </c>
      <c r="Y15" s="3">
        <f t="shared" si="13"/>
        <v>3.5435346913338459</v>
      </c>
      <c r="Z15" s="3">
        <f t="shared" si="14"/>
        <v>2.1285575679172055</v>
      </c>
      <c r="AA15" s="5">
        <f t="shared" si="15"/>
        <v>-1.2100145790171768</v>
      </c>
      <c r="AB15" s="3">
        <f t="shared" si="16"/>
        <v>1.9830459162082099</v>
      </c>
      <c r="AC15" s="3">
        <f t="shared" si="17"/>
        <v>-1.2825013836046364</v>
      </c>
      <c r="AD15" s="9">
        <f t="shared" si="18"/>
        <v>4.8565727506646471E-2</v>
      </c>
      <c r="AE15" s="10">
        <f t="shared" si="19"/>
        <v>8.4946442035860985E-3</v>
      </c>
      <c r="AF15" s="3">
        <f t="shared" si="20"/>
        <v>2.8508304953094119</v>
      </c>
      <c r="AG15" s="11">
        <f t="shared" si="21"/>
        <v>18</v>
      </c>
      <c r="AH15" s="11">
        <f t="shared" si="5"/>
        <v>8</v>
      </c>
      <c r="AI15" s="11">
        <f t="shared" si="5"/>
        <v>5</v>
      </c>
      <c r="AJ15" s="11">
        <f t="shared" si="5"/>
        <v>11</v>
      </c>
      <c r="AK15" s="11">
        <f t="shared" si="5"/>
        <v>2</v>
      </c>
      <c r="AL15" s="11">
        <f t="shared" si="5"/>
        <v>30</v>
      </c>
      <c r="AM15" s="11">
        <f t="shared" si="5"/>
        <v>32</v>
      </c>
      <c r="AN15" s="11">
        <f t="shared" si="5"/>
        <v>32</v>
      </c>
      <c r="AO15" s="11">
        <f t="shared" si="5"/>
        <v>19</v>
      </c>
      <c r="AP15" s="11">
        <f t="shared" si="5"/>
        <v>22</v>
      </c>
      <c r="AQ15" s="11">
        <f t="shared" si="5"/>
        <v>23</v>
      </c>
      <c r="AR15">
        <f t="shared" si="22"/>
        <v>24</v>
      </c>
      <c r="AS15" s="2">
        <f t="shared" si="23"/>
        <v>20.368706181846768</v>
      </c>
      <c r="AT15" s="11">
        <f t="shared" si="24"/>
        <v>-1</v>
      </c>
      <c r="AU15" s="6">
        <f t="shared" si="25"/>
        <v>0</v>
      </c>
      <c r="AV15" s="6">
        <f t="shared" si="26"/>
        <v>0</v>
      </c>
      <c r="AW15" s="3">
        <f t="shared" si="27"/>
        <v>1</v>
      </c>
    </row>
    <row r="16" spans="1:50" x14ac:dyDescent="0.25">
      <c r="A16" t="s">
        <v>24</v>
      </c>
      <c r="B16" t="s">
        <v>25</v>
      </c>
      <c r="C16" s="2">
        <f>_xll.BDP($A16,C$5)</f>
        <v>2.1497027281419245</v>
      </c>
      <c r="D16" s="6">
        <f>IF(_xll.BDP($A16,D$5,"EQY_FUND_YEAR",D$2,"FUND_PER","Y")=$A$1,_xll.BDP($A16,D$5,"EQY_FUND_YEAR",D$1,"FUND_PER","Y"),_xll.BDP($A16,D$5,"EQY_FUND_YEAR",D$2,"FUND_PER","Y"))</f>
        <v>0.76167133069574444</v>
      </c>
      <c r="E16" s="6">
        <f>IF(_xll.BDP($A16,E$5,"EQY_FUND_YEAR",E$2,"FUND_PER","Y")=$A$1,_xll.BDP($A16,E$5,"EQY_FUND_YEAR",E$1,"FUND_PER","Y"),_xll.BDP($A16,E$5,"EQY_FUND_YEAR",E$2,"FUND_PER","Y"))</f>
        <v>0.87371403661726244</v>
      </c>
      <c r="F16" s="6">
        <f>IF(_xll.BDP($A16,F$5,"EQY_FUND_YEAR",F$2,"FUND_PER","Y")=$A$1,_xll.BDP($A16,F$5,"EQY_FUND_YEAR",F$1,"FUND_PER","Y"),_xll.BDP($A16,F$5,"EQY_FUND_YEAR",F$2,"FUND_PER","Y"))</f>
        <v>0.88129172782802212</v>
      </c>
      <c r="G16" s="2">
        <f t="shared" si="6"/>
        <v>0.83889236504700959</v>
      </c>
      <c r="H16" s="2">
        <f t="shared" si="7"/>
        <v>5.4691080691040589E-2</v>
      </c>
      <c r="I16" s="2">
        <f>_xll.BDP($A16,I$5)</f>
        <v>2.5034206658896263</v>
      </c>
      <c r="J16" s="2">
        <f>_xll.BDP($A16,J$5)</f>
        <v>0.11523209703755539</v>
      </c>
      <c r="K16" s="6">
        <f>IF(_xll.BDP($A16,K$5,"EQY_FUND_YEAR",K$2,"FUND_PER","Y")=$A$1,_xll.BDP($A16,K$5,"EQY_FUND_YEAR",K$1,"FUND_PER","Y"),_xll.BDP($A16,K$5,"EQY_FUND_YEAR",K$2,"FUND_PER","Y"))</f>
        <v>150.59999999999997</v>
      </c>
      <c r="L16" s="6">
        <f>IF(_xll.BDP($A16,L$5,"EQY_FUND_YEAR",L$2,"FUND_PER","Y")=$A$1,_xll.BDP($A16,L$5,"EQY_FUND_YEAR",L$1,"FUND_PER","Y"),_xll.BDP($A16,L$5,"EQY_FUND_YEAR",L$2,"FUND_PER","Y"))</f>
        <v>57.899999999999977</v>
      </c>
      <c r="M16" s="6">
        <f t="shared" si="8"/>
        <v>92.699999999999989</v>
      </c>
      <c r="N16" s="8">
        <f t="shared" si="9"/>
        <v>0.1017228135630418</v>
      </c>
      <c r="O16" s="13">
        <f>-(IF(_xll.BDP($A16,O$5,"EQY_FUND_YEAR",O$2,"FUND_PER","Y")=$A$1,_xll.BDP($A16,O$5,"EQY_FUND_YEAR",O$1,"FUND_PER","Y"),_xll.BDP($A16,O$5,"EQY_FUND_YEAR",O$2,"FUND_PER","Y")))</f>
        <v>278.10000000000002</v>
      </c>
      <c r="P16" s="13">
        <f>-(IF(_xll.BDP($A16,P$5,"EQY_FUND_YEAR",P$2,"FUND_PER","Y")=$A$1,_xll.BDP($A16,P$5,"EQY_FUND_YEAR",P$1,"FUND_PER","Y"),_xll.BDP($A16,P$5,"EQY_FUND_YEAR",P$2,"FUND_PER","Y")))</f>
        <v>327.9</v>
      </c>
      <c r="Q16" s="13">
        <f>-(IF(_xll.BDP($A16,Q$5,"EQY_FUND_YEAR",Q$2,"FUND_PER","Y")=$A$1,_xll.BDP($A16,Q$5,"EQY_FUND_YEAR",Q$1,"FUND_PER","Y"),_xll.BDP($A16,Q$5,"EQY_FUND_YEAR",Q$2,"FUND_PER","Y")))</f>
        <v>305.3</v>
      </c>
      <c r="R16" s="2">
        <f>_xll.BDP($A16,R$5)</f>
        <v>17.27568394872776</v>
      </c>
      <c r="S16" s="2">
        <f>_xll.BDP($A16,S$5)</f>
        <v>14.112795951926755</v>
      </c>
      <c r="T16" s="10">
        <f>_xll.BDP($A16,T$5)</f>
        <v>2.6114074287573565E-3</v>
      </c>
      <c r="U16" s="2">
        <f>_xll.BDP($A16,U$5)</f>
        <v>4.2368551887330161</v>
      </c>
      <c r="V16" s="3">
        <f t="shared" si="10"/>
        <v>2.1497027281419245</v>
      </c>
      <c r="W16" s="3">
        <f t="shared" si="11"/>
        <v>0.76167133069574444</v>
      </c>
      <c r="X16" s="3">
        <f t="shared" si="12"/>
        <v>0.83889236504700959</v>
      </c>
      <c r="Y16" s="3">
        <f t="shared" si="13"/>
        <v>2.5034206658896263</v>
      </c>
      <c r="Z16" s="3">
        <f t="shared" si="14"/>
        <v>0.11523209703755539</v>
      </c>
      <c r="AA16" s="5">
        <f t="shared" si="15"/>
        <v>0.1017228135630418</v>
      </c>
      <c r="AB16" s="3">
        <f t="shared" si="16"/>
        <v>17.27568394872776</v>
      </c>
      <c r="AC16" s="3">
        <f t="shared" si="17"/>
        <v>14.112795951926755</v>
      </c>
      <c r="AD16" s="9">
        <f t="shared" si="18"/>
        <v>5.4691080691040589E-2</v>
      </c>
      <c r="AE16" s="10">
        <f t="shared" si="19"/>
        <v>2.6114074287573565E-3</v>
      </c>
      <c r="AF16" s="3">
        <f t="shared" si="20"/>
        <v>4.2368551887330161</v>
      </c>
      <c r="AG16" s="11">
        <f t="shared" si="21"/>
        <v>17</v>
      </c>
      <c r="AH16" s="11">
        <f t="shared" si="5"/>
        <v>24</v>
      </c>
      <c r="AI16" s="11">
        <f t="shared" si="5"/>
        <v>17</v>
      </c>
      <c r="AJ16" s="11">
        <f t="shared" si="5"/>
        <v>17</v>
      </c>
      <c r="AK16" s="11">
        <f t="shared" si="5"/>
        <v>22</v>
      </c>
      <c r="AL16" s="11">
        <f t="shared" si="5"/>
        <v>14</v>
      </c>
      <c r="AM16" s="11">
        <f t="shared" si="5"/>
        <v>6</v>
      </c>
      <c r="AN16" s="11">
        <f t="shared" si="5"/>
        <v>7</v>
      </c>
      <c r="AO16" s="11">
        <f t="shared" si="5"/>
        <v>23</v>
      </c>
      <c r="AP16" s="11">
        <f t="shared" si="5"/>
        <v>6</v>
      </c>
      <c r="AQ16" s="11">
        <f t="shared" si="5"/>
        <v>14</v>
      </c>
      <c r="AR16">
        <f t="shared" si="22"/>
        <v>13</v>
      </c>
      <c r="AS16" s="2">
        <f t="shared" si="23"/>
        <v>14.933613905522094</v>
      </c>
      <c r="AT16" s="11">
        <f t="shared" si="24"/>
        <v>1</v>
      </c>
      <c r="AU16" s="6">
        <f t="shared" si="25"/>
        <v>0</v>
      </c>
      <c r="AV16" s="6">
        <f t="shared" si="26"/>
        <v>1</v>
      </c>
      <c r="AW16" s="3">
        <f t="shared" si="27"/>
        <v>0</v>
      </c>
    </row>
    <row r="17" spans="1:49" x14ac:dyDescent="0.25">
      <c r="A17" t="s">
        <v>26</v>
      </c>
      <c r="B17" t="s">
        <v>27</v>
      </c>
      <c r="C17" s="2">
        <f>_xll.BDP($A17,C$5)</f>
        <v>-0.37708690862912952</v>
      </c>
      <c r="D17" s="6">
        <f>IF(_xll.BDP($A17,D$5,"EQY_FUND_YEAR",D$2,"FUND_PER","Y")=$A$1,_xll.BDP($A17,D$5,"EQY_FUND_YEAR",D$1,"FUND_PER","Y"),_xll.BDP($A17,D$5,"EQY_FUND_YEAR",D$2,"FUND_PER","Y"))</f>
        <v>1.716807624459938</v>
      </c>
      <c r="E17" s="6">
        <f>IF(_xll.BDP($A17,E$5,"EQY_FUND_YEAR",E$2,"FUND_PER","Y")=$A$1,_xll.BDP($A17,E$5,"EQY_FUND_YEAR",E$1,"FUND_PER","Y"),_xll.BDP($A17,E$5,"EQY_FUND_YEAR",E$2,"FUND_PER","Y"))</f>
        <v>1.4372811880407645</v>
      </c>
      <c r="F17" s="6">
        <f>IF(_xll.BDP($A17,F$5,"EQY_FUND_YEAR",F$2,"FUND_PER","Y")=$A$1,_xll.BDP($A17,F$5,"EQY_FUND_YEAR",F$1,"FUND_PER","Y"),_xll.BDP($A17,F$5,"EQY_FUND_YEAR",F$2,"FUND_PER","Y"))</f>
        <v>1.424428411405865</v>
      </c>
      <c r="G17" s="2">
        <f t="shared" si="6"/>
        <v>1.5261724079688559</v>
      </c>
      <c r="H17" s="2">
        <f t="shared" si="7"/>
        <v>0.13490153888857354</v>
      </c>
      <c r="I17" s="2">
        <f>_xll.BDP($A17,I$5)</f>
        <v>0.7320195205205472</v>
      </c>
      <c r="J17" s="2">
        <f>_xll.BDP($A17,J$5)</f>
        <v>-0.66804575322462889</v>
      </c>
      <c r="K17" s="6">
        <f>IF(_xll.BDP($A17,K$5,"EQY_FUND_YEAR",K$2,"FUND_PER","Y")=$A$1,_xll.BDP($A17,K$5,"EQY_FUND_YEAR",K$1,"FUND_PER","Y"),_xll.BDP($A17,K$5,"EQY_FUND_YEAR",K$2,"FUND_PER","Y"))</f>
        <v>24.571999999999999</v>
      </c>
      <c r="L17" s="6">
        <f>IF(_xll.BDP($A17,L$5,"EQY_FUND_YEAR",L$2,"FUND_PER","Y")=$A$1,_xll.BDP($A17,L$5,"EQY_FUND_YEAR",L$1,"FUND_PER","Y"),_xll.BDP($A17,L$5,"EQY_FUND_YEAR",L$2,"FUND_PER","Y"))</f>
        <v>-26.714999999999996</v>
      </c>
      <c r="M17" s="6">
        <f t="shared" si="8"/>
        <v>51.286999999999992</v>
      </c>
      <c r="N17" s="8">
        <f t="shared" si="9"/>
        <v>2.7286124707384545</v>
      </c>
      <c r="O17" s="13">
        <f>-(IF(_xll.BDP($A17,O$5,"EQY_FUND_YEAR",O$2,"FUND_PER","Y")=$A$1,_xll.BDP($A17,O$5,"EQY_FUND_YEAR",O$1,"FUND_PER","Y"),_xll.BDP($A17,O$5,"EQY_FUND_YEAR",O$2,"FUND_PER","Y")))</f>
        <v>6.8959999999999999</v>
      </c>
      <c r="P17" s="13">
        <f>-(IF(_xll.BDP($A17,P$5,"EQY_FUND_YEAR",P$2,"FUND_PER","Y")=$A$1,_xll.BDP($A17,P$5,"EQY_FUND_YEAR",P$1,"FUND_PER","Y"),_xll.BDP($A17,P$5,"EQY_FUND_YEAR",P$2,"FUND_PER","Y")))</f>
        <v>6.0979999999999999</v>
      </c>
      <c r="Q17" s="13">
        <f>-(IF(_xll.BDP($A17,Q$5,"EQY_FUND_YEAR",Q$2,"FUND_PER","Y")=$A$1,_xll.BDP($A17,Q$5,"EQY_FUND_YEAR",Q$1,"FUND_PER","Y"),_xll.BDP($A17,Q$5,"EQY_FUND_YEAR",Q$2,"FUND_PER","Y")))</f>
        <v>5.8019999999999996</v>
      </c>
      <c r="R17" s="2">
        <f>_xll.BDP($A17,R$5)</f>
        <v>2.5416677778074082</v>
      </c>
      <c r="S17" s="2">
        <f>_xll.BDP($A17,S$5)</f>
        <v>-6.8254486447281533</v>
      </c>
      <c r="T17" s="10">
        <f>_xll.BDP($A17,T$5)</f>
        <v>3.1948284476365753E-2</v>
      </c>
      <c r="U17" s="2">
        <f>_xll.BDP($A17,U$5)</f>
        <v>2.018948170663494</v>
      </c>
      <c r="V17" s="3">
        <f t="shared" si="10"/>
        <v>-0.37708690862912952</v>
      </c>
      <c r="W17" s="3">
        <f t="shared" si="11"/>
        <v>1.716807624459938</v>
      </c>
      <c r="X17" s="3">
        <f t="shared" si="12"/>
        <v>1.5261724079688559</v>
      </c>
      <c r="Y17" s="3">
        <f t="shared" si="13"/>
        <v>0.7320195205205472</v>
      </c>
      <c r="Z17" s="3">
        <f t="shared" si="14"/>
        <v>-0.66804575322462889</v>
      </c>
      <c r="AA17" s="5">
        <f t="shared" si="15"/>
        <v>2.7286124707384545</v>
      </c>
      <c r="AB17" s="3">
        <f t="shared" si="16"/>
        <v>2.5416677778074082</v>
      </c>
      <c r="AC17" s="3">
        <f t="shared" si="17"/>
        <v>-6.8254486447281533</v>
      </c>
      <c r="AD17" s="9">
        <f t="shared" si="18"/>
        <v>0.13490153888857354</v>
      </c>
      <c r="AE17" s="10">
        <f t="shared" si="19"/>
        <v>3.1948284476365753E-2</v>
      </c>
      <c r="AF17" s="3">
        <f t="shared" si="20"/>
        <v>2.018948170663494</v>
      </c>
      <c r="AG17" s="11">
        <f t="shared" si="21"/>
        <v>27</v>
      </c>
      <c r="AH17" s="11">
        <f t="shared" si="5"/>
        <v>2</v>
      </c>
      <c r="AI17" s="11">
        <f t="shared" si="5"/>
        <v>2</v>
      </c>
      <c r="AJ17" s="11">
        <f t="shared" si="5"/>
        <v>24</v>
      </c>
      <c r="AK17" s="11">
        <f t="shared" si="5"/>
        <v>34</v>
      </c>
      <c r="AL17" s="11">
        <f t="shared" si="5"/>
        <v>1</v>
      </c>
      <c r="AM17" s="11">
        <f t="shared" si="5"/>
        <v>30</v>
      </c>
      <c r="AN17" s="11">
        <f t="shared" si="5"/>
        <v>34</v>
      </c>
      <c r="AO17" s="11">
        <f t="shared" si="5"/>
        <v>32</v>
      </c>
      <c r="AP17" s="11">
        <f t="shared" si="5"/>
        <v>33</v>
      </c>
      <c r="AQ17" s="11">
        <f t="shared" si="5"/>
        <v>28</v>
      </c>
      <c r="AR17">
        <f t="shared" si="22"/>
        <v>23</v>
      </c>
      <c r="AS17" s="2">
        <f t="shared" si="23"/>
        <v>19.917127049249086</v>
      </c>
      <c r="AT17" s="11">
        <f t="shared" si="24"/>
        <v>5</v>
      </c>
      <c r="AU17" s="6">
        <f t="shared" si="25"/>
        <v>0</v>
      </c>
      <c r="AV17" s="6">
        <f t="shared" si="26"/>
        <v>0</v>
      </c>
      <c r="AW17" s="3">
        <f t="shared" si="27"/>
        <v>1</v>
      </c>
    </row>
    <row r="18" spans="1:49" x14ac:dyDescent="0.25">
      <c r="A18" t="s">
        <v>28</v>
      </c>
      <c r="B18" t="s">
        <v>29</v>
      </c>
      <c r="C18" s="2">
        <f>_xll.BDP($A18,C$5)</f>
        <v>-8.7331475396922542</v>
      </c>
      <c r="D18" s="6">
        <f>IF(_xll.BDP($A18,D$5,"EQY_FUND_YEAR",D$2,"FUND_PER","Y")=$A$1,_xll.BDP($A18,D$5,"EQY_FUND_YEAR",D$1,"FUND_PER","Y"),_xll.BDP($A18,D$5,"EQY_FUND_YEAR",D$2,"FUND_PER","Y"))</f>
        <v>1.0315880323272795</v>
      </c>
      <c r="E18" s="6">
        <f>IF(_xll.BDP($A18,E$5,"EQY_FUND_YEAR",E$2,"FUND_PER","Y")=$A$1,_xll.BDP($A18,E$5,"EQY_FUND_YEAR",E$1,"FUND_PER","Y"),_xll.BDP($A18,E$5,"EQY_FUND_YEAR",E$2,"FUND_PER","Y"))</f>
        <v>1.0226912036877966</v>
      </c>
      <c r="F18" s="6">
        <f>IF(_xll.BDP($A18,F$5,"EQY_FUND_YEAR",F$2,"FUND_PER","Y")=$A$1,_xll.BDP($A18,F$5,"EQY_FUND_YEAR",F$1,"FUND_PER","Y"),_xll.BDP($A18,F$5,"EQY_FUND_YEAR",F$2,"FUND_PER","Y"))</f>
        <v>1.017572701389361</v>
      </c>
      <c r="G18" s="2">
        <f t="shared" si="6"/>
        <v>1.0239506458014791</v>
      </c>
      <c r="H18" s="2">
        <f t="shared" si="7"/>
        <v>5.7906258241593369E-3</v>
      </c>
      <c r="I18" s="2">
        <f>_xll.BDP($A18,I$5)</f>
        <v>0</v>
      </c>
      <c r="J18" s="2">
        <f>_xll.BDP($A18,J$5)</f>
        <v>0</v>
      </c>
      <c r="K18" s="6">
        <f>IF(_xll.BDP($A18,K$5,"EQY_FUND_YEAR",K$2,"FUND_PER","Y")=$A$1,_xll.BDP($A18,K$5,"EQY_FUND_YEAR",K$1,"FUND_PER","Y"),_xll.BDP($A18,K$5,"EQY_FUND_YEAR",K$2,"FUND_PER","Y"))</f>
        <v>-51.974000000000004</v>
      </c>
      <c r="L18" s="6">
        <f>IF(_xll.BDP($A18,L$5,"EQY_FUND_YEAR",L$2,"FUND_PER","Y")=$A$1,_xll.BDP($A18,L$5,"EQY_FUND_YEAR",L$1,"FUND_PER","Y"),_xll.BDP($A18,L$5,"EQY_FUND_YEAR",L$2,"FUND_PER","Y"))</f>
        <v>35.325999999999993</v>
      </c>
      <c r="M18" s="6">
        <f t="shared" si="8"/>
        <v>-87.3</v>
      </c>
      <c r="N18" s="8">
        <f t="shared" si="9"/>
        <v>-0.72568578553615948</v>
      </c>
      <c r="O18" s="13">
        <f>-(IF(_xll.BDP($A18,O$5,"EQY_FUND_YEAR",O$2,"FUND_PER","Y")=$A$1,_xll.BDP($A18,O$5,"EQY_FUND_YEAR",O$1,"FUND_PER","Y"),_xll.BDP($A18,O$5,"EQY_FUND_YEAR",O$2,"FUND_PER","Y")))</f>
        <v>87.408000000000001</v>
      </c>
      <c r="P18" s="13">
        <f>-(IF(_xll.BDP($A18,P$5,"EQY_FUND_YEAR",P$2,"FUND_PER","Y")=$A$1,_xll.BDP($A18,P$5,"EQY_FUND_YEAR",P$1,"FUND_PER","Y"),_xll.BDP($A18,P$5,"EQY_FUND_YEAR",P$2,"FUND_PER","Y")))</f>
        <v>17.001000000000001</v>
      </c>
      <c r="Q18" s="13">
        <f>-(IF(_xll.BDP($A18,Q$5,"EQY_FUND_YEAR",Q$2,"FUND_PER","Y")=$A$1,_xll.BDP($A18,Q$5,"EQY_FUND_YEAR",Q$1,"FUND_PER","Y"),_xll.BDP($A18,Q$5,"EQY_FUND_YEAR",Q$2,"FUND_PER","Y")))</f>
        <v>15.891</v>
      </c>
      <c r="R18" s="2">
        <f>_xll.BDP($A18,R$5)</f>
        <v>2.6109206284222917</v>
      </c>
      <c r="S18" s="2">
        <f>_xll.BDP($A18,S$5)</f>
        <v>5.8218630428417395</v>
      </c>
      <c r="T18" s="10">
        <f>_xll.BDP($A18,T$5)</f>
        <v>1.6161928111798826E-2</v>
      </c>
      <c r="U18" s="2">
        <f>_xll.BDP($A18,U$5)</f>
        <v>1.7836474642458975</v>
      </c>
      <c r="V18" s="3">
        <f t="shared" si="10"/>
        <v>-8.7331475396922542</v>
      </c>
      <c r="W18" s="3">
        <f t="shared" si="11"/>
        <v>1.0315880323272795</v>
      </c>
      <c r="X18" s="3">
        <f t="shared" si="12"/>
        <v>1.0239506458014791</v>
      </c>
      <c r="Y18" s="3">
        <f t="shared" si="13"/>
        <v>0</v>
      </c>
      <c r="Z18" s="3">
        <f t="shared" si="14"/>
        <v>0</v>
      </c>
      <c r="AA18" s="5">
        <f t="shared" si="15"/>
        <v>-0.72568578553615948</v>
      </c>
      <c r="AB18" s="3">
        <f t="shared" si="16"/>
        <v>2.6109206284222917</v>
      </c>
      <c r="AC18" s="3">
        <f t="shared" si="17"/>
        <v>5.8218630428417395</v>
      </c>
      <c r="AD18" s="9">
        <f t="shared" si="18"/>
        <v>5.7906258241593369E-3</v>
      </c>
      <c r="AE18" s="10">
        <f t="shared" si="19"/>
        <v>1.6161928111798826E-2</v>
      </c>
      <c r="AF18" s="3">
        <f t="shared" si="20"/>
        <v>1.7836474642458975</v>
      </c>
      <c r="AG18" s="11">
        <f t="shared" si="21"/>
        <v>34</v>
      </c>
      <c r="AH18" s="11">
        <f t="shared" si="5"/>
        <v>9</v>
      </c>
      <c r="AI18" s="11">
        <f t="shared" si="5"/>
        <v>9</v>
      </c>
      <c r="AJ18" s="11">
        <f t="shared" si="5"/>
        <v>28</v>
      </c>
      <c r="AK18" s="11">
        <f t="shared" si="5"/>
        <v>26</v>
      </c>
      <c r="AL18" s="11">
        <f t="shared" si="5"/>
        <v>25</v>
      </c>
      <c r="AM18" s="11">
        <f t="shared" si="5"/>
        <v>29</v>
      </c>
      <c r="AN18" s="11">
        <f t="shared" si="5"/>
        <v>22</v>
      </c>
      <c r="AO18" s="11">
        <f t="shared" si="5"/>
        <v>2</v>
      </c>
      <c r="AP18" s="11">
        <f t="shared" si="5"/>
        <v>27</v>
      </c>
      <c r="AQ18" s="11">
        <f t="shared" si="5"/>
        <v>30</v>
      </c>
      <c r="AR18">
        <f t="shared" si="22"/>
        <v>30</v>
      </c>
      <c r="AS18" s="2">
        <f t="shared" si="23"/>
        <v>22.980917176455932</v>
      </c>
      <c r="AT18" s="11">
        <f t="shared" si="24"/>
        <v>0</v>
      </c>
      <c r="AU18" s="6">
        <f t="shared" si="25"/>
        <v>0</v>
      </c>
      <c r="AV18" s="6">
        <f t="shared" si="26"/>
        <v>0</v>
      </c>
      <c r="AW18" s="3">
        <f t="shared" si="27"/>
        <v>1</v>
      </c>
    </row>
    <row r="19" spans="1:49" x14ac:dyDescent="0.25">
      <c r="A19" t="s">
        <v>30</v>
      </c>
      <c r="B19" t="s">
        <v>31</v>
      </c>
      <c r="C19" s="2">
        <f>_xll.BDP($A19,C$5)</f>
        <v>10.517667532540269</v>
      </c>
      <c r="D19" s="6">
        <f>IF(_xll.BDP($A19,D$5,"EQY_FUND_YEAR",D$2,"FUND_PER","Y")=$A$1,_xll.BDP($A19,D$5,"EQY_FUND_YEAR",D$1,"FUND_PER","Y"),_xll.BDP($A19,D$5,"EQY_FUND_YEAR",D$2,"FUND_PER","Y"))</f>
        <v>0.67606564892637588</v>
      </c>
      <c r="E19" s="6">
        <f>IF(_xll.BDP($A19,E$5,"EQY_FUND_YEAR",E$2,"FUND_PER","Y")=$A$1,_xll.BDP($A19,E$5,"EQY_FUND_YEAR",E$1,"FUND_PER","Y"),_xll.BDP($A19,E$5,"EQY_FUND_YEAR",E$2,"FUND_PER","Y"))</f>
        <v>0.73699173636921289</v>
      </c>
      <c r="F19" s="6">
        <f>IF(_xll.BDP($A19,F$5,"EQY_FUND_YEAR",F$2,"FUND_PER","Y")=$A$1,_xll.BDP($A19,F$5,"EQY_FUND_YEAR",F$1,"FUND_PER","Y"),_xll.BDP($A19,F$5,"EQY_FUND_YEAR",F$2,"FUND_PER","Y"))</f>
        <v>0.73700870008410835</v>
      </c>
      <c r="G19" s="2">
        <f t="shared" si="6"/>
        <v>0.71668869512656563</v>
      </c>
      <c r="H19" s="2">
        <f t="shared" si="7"/>
        <v>2.872483227544852E-2</v>
      </c>
      <c r="I19" s="2">
        <f>_xll.BDP($A19,I$5)</f>
        <v>3.0477835642796851</v>
      </c>
      <c r="J19" s="2">
        <f>_xll.BDP($A19,J$5)</f>
        <v>0.16906342652381906</v>
      </c>
      <c r="K19" s="6">
        <f>IF(_xll.BDP($A19,K$5,"EQY_FUND_YEAR",K$2,"FUND_PER","Y")=$A$1,_xll.BDP($A19,K$5,"EQY_FUND_YEAR",K$1,"FUND_PER","Y"),_xll.BDP($A19,K$5,"EQY_FUND_YEAR",K$2,"FUND_PER","Y"))</f>
        <v>248.887</v>
      </c>
      <c r="L19" s="6">
        <f>IF(_xll.BDP($A19,L$5,"EQY_FUND_YEAR",L$2,"FUND_PER","Y")=$A$1,_xll.BDP($A19,L$5,"EQY_FUND_YEAR",L$1,"FUND_PER","Y"),_xll.BDP($A19,L$5,"EQY_FUND_YEAR",L$2,"FUND_PER","Y"))</f>
        <v>174.279</v>
      </c>
      <c r="M19" s="6">
        <f t="shared" si="8"/>
        <v>74.608000000000004</v>
      </c>
      <c r="N19" s="8">
        <f t="shared" si="9"/>
        <v>0.99331646917853822</v>
      </c>
      <c r="O19" s="13">
        <f>-(IF(_xll.BDP($A19,O$5,"EQY_FUND_YEAR",O$2,"FUND_PER","Y")=$A$1,_xll.BDP($A19,O$5,"EQY_FUND_YEAR",O$1,"FUND_PER","Y"),_xll.BDP($A19,O$5,"EQY_FUND_YEAR",O$2,"FUND_PER","Y")))</f>
        <v>25.998000000000001</v>
      </c>
      <c r="P19" s="13">
        <f>-(IF(_xll.BDP($A19,P$5,"EQY_FUND_YEAR",P$2,"FUND_PER","Y")=$A$1,_xll.BDP($A19,P$5,"EQY_FUND_YEAR",P$1,"FUND_PER","Y"),_xll.BDP($A19,P$5,"EQY_FUND_YEAR",P$2,"FUND_PER","Y")))</f>
        <v>30.863</v>
      </c>
      <c r="Q19" s="13">
        <f>-(IF(_xll.BDP($A19,Q$5,"EQY_FUND_YEAR",Q$2,"FUND_PER","Y")=$A$1,_xll.BDP($A19,Q$5,"EQY_FUND_YEAR",Q$1,"FUND_PER","Y"),_xll.BDP($A19,Q$5,"EQY_FUND_YEAR",Q$2,"FUND_PER","Y")))</f>
        <v>18.248999999999999</v>
      </c>
      <c r="R19" s="2">
        <f>_xll.BDP($A19,R$5)</f>
        <v>21.020858146140007</v>
      </c>
      <c r="S19" s="2">
        <f>_xll.BDP($A19,S$5)</f>
        <v>14.037166649185581</v>
      </c>
      <c r="T19" s="10">
        <f>_xll.BDP($A19,T$5)</f>
        <v>2.5531113981857034E-3</v>
      </c>
      <c r="U19" s="2">
        <f>_xll.BDP($A19,U$5)</f>
        <v>9.0273311956461928</v>
      </c>
      <c r="V19" s="3">
        <f t="shared" si="10"/>
        <v>10.517667532540269</v>
      </c>
      <c r="W19" s="3">
        <f t="shared" si="11"/>
        <v>0.67606564892637588</v>
      </c>
      <c r="X19" s="3">
        <f t="shared" si="12"/>
        <v>0.71668869512656563</v>
      </c>
      <c r="Y19" s="3">
        <f t="shared" si="13"/>
        <v>3.0477835642796851</v>
      </c>
      <c r="Z19" s="3">
        <f t="shared" si="14"/>
        <v>0.16906342652381906</v>
      </c>
      <c r="AA19" s="5">
        <f t="shared" si="15"/>
        <v>0.99331646917853822</v>
      </c>
      <c r="AB19" s="3">
        <f t="shared" si="16"/>
        <v>21.020858146140007</v>
      </c>
      <c r="AC19" s="3">
        <f t="shared" si="17"/>
        <v>14.037166649185581</v>
      </c>
      <c r="AD19" s="9">
        <f t="shared" si="18"/>
        <v>2.872483227544852E-2</v>
      </c>
      <c r="AE19" s="10">
        <f t="shared" si="19"/>
        <v>2.5531113981857034E-3</v>
      </c>
      <c r="AF19" s="3">
        <f t="shared" si="20"/>
        <v>9.0273311956461928</v>
      </c>
      <c r="AG19" s="11">
        <f t="shared" si="21"/>
        <v>5</v>
      </c>
      <c r="AH19" s="11">
        <f t="shared" si="5"/>
        <v>26</v>
      </c>
      <c r="AI19" s="11">
        <f t="shared" si="5"/>
        <v>23</v>
      </c>
      <c r="AJ19" s="11">
        <f t="shared" si="5"/>
        <v>12</v>
      </c>
      <c r="AK19" s="11">
        <f t="shared" si="5"/>
        <v>17</v>
      </c>
      <c r="AL19" s="11">
        <f t="shared" si="5"/>
        <v>2</v>
      </c>
      <c r="AM19" s="11">
        <f t="shared" si="5"/>
        <v>1</v>
      </c>
      <c r="AN19" s="11">
        <f t="shared" si="5"/>
        <v>8</v>
      </c>
      <c r="AO19" s="11">
        <f t="shared" si="5"/>
        <v>13</v>
      </c>
      <c r="AP19" s="11">
        <f t="shared" si="5"/>
        <v>4</v>
      </c>
      <c r="AQ19" s="11">
        <f t="shared" si="5"/>
        <v>5</v>
      </c>
      <c r="AR19">
        <f t="shared" si="22"/>
        <v>2</v>
      </c>
      <c r="AS19" s="2">
        <f t="shared" si="23"/>
        <v>10.467921016803256</v>
      </c>
      <c r="AT19" s="11">
        <f t="shared" si="24"/>
        <v>3</v>
      </c>
      <c r="AU19" s="6">
        <f t="shared" si="25"/>
        <v>1</v>
      </c>
      <c r="AV19" s="6">
        <f t="shared" si="26"/>
        <v>0</v>
      </c>
      <c r="AW19" s="3">
        <f t="shared" si="27"/>
        <v>0</v>
      </c>
    </row>
    <row r="20" spans="1:49" x14ac:dyDescent="0.25">
      <c r="A20" t="s">
        <v>38</v>
      </c>
      <c r="B20" t="s">
        <v>39</v>
      </c>
      <c r="C20" s="2">
        <f>_xll.BDP($A20,C$5)</f>
        <v>3.3662037625999695</v>
      </c>
      <c r="D20" s="6">
        <f>IF(_xll.BDP($A20,D$5,"EQY_FUND_YEAR",D$2,"FUND_PER","Y")=$A$1,_xll.BDP($A20,D$5,"EQY_FUND_YEAR",D$1,"FUND_PER","Y"),_xll.BDP($A20,D$5,"EQY_FUND_YEAR",D$2,"FUND_PER","Y"))</f>
        <v>1.0748285530894226</v>
      </c>
      <c r="E20" s="6">
        <f>IF(_xll.BDP($A20,E$5,"EQY_FUND_YEAR",E$2,"FUND_PER","Y")=$A$1,_xll.BDP($A20,E$5,"EQY_FUND_YEAR",E$1,"FUND_PER","Y"),_xll.BDP($A20,E$5,"EQY_FUND_YEAR",E$2,"FUND_PER","Y"))</f>
        <v>1.1675887426548917</v>
      </c>
      <c r="F20" s="6">
        <f>IF(_xll.BDP($A20,F$5,"EQY_FUND_YEAR",F$2,"FUND_PER","Y")=$A$1,_xll.BDP($A20,F$5,"EQY_FUND_YEAR",F$1,"FUND_PER","Y"),_xll.BDP($A20,F$5,"EQY_FUND_YEAR",F$2,"FUND_PER","Y"))</f>
        <v>0.87404402291603844</v>
      </c>
      <c r="G20" s="2">
        <f t="shared" si="6"/>
        <v>1.0388204395534508</v>
      </c>
      <c r="H20" s="2">
        <f t="shared" si="7"/>
        <v>0.12251411837540711</v>
      </c>
      <c r="I20" s="2">
        <f>_xll.BDP($A20,I$5)</f>
        <v>0</v>
      </c>
      <c r="J20" s="2">
        <f>_xll.BDP($A20,J$5)</f>
        <v>0</v>
      </c>
      <c r="K20" s="6">
        <f>IF(_xll.BDP($A20,K$5,"EQY_FUND_YEAR",K$2,"FUND_PER","Y")=$A$1,_xll.BDP($A20,K$5,"EQY_FUND_YEAR",K$1,"FUND_PER","Y"),_xll.BDP($A20,K$5,"EQY_FUND_YEAR",K$2,"FUND_PER","Y"))</f>
        <v>-3.3999999999999986</v>
      </c>
      <c r="L20" s="6">
        <f>IF(_xll.BDP($A20,L$5,"EQY_FUND_YEAR",L$2,"FUND_PER","Y")=$A$1,_xll.BDP($A20,L$5,"EQY_FUND_YEAR",L$1,"FUND_PER","Y"),_xll.BDP($A20,L$5,"EQY_FUND_YEAR",L$2,"FUND_PER","Y"))</f>
        <v>113.30000000000001</v>
      </c>
      <c r="M20" s="6">
        <f t="shared" si="8"/>
        <v>-116.70000000000002</v>
      </c>
      <c r="N20" s="8">
        <f t="shared" si="9"/>
        <v>-0.74711907810499367</v>
      </c>
      <c r="O20" s="13">
        <f>-(IF(_xll.BDP($A20,O$5,"EQY_FUND_YEAR",O$2,"FUND_PER","Y")=$A$1,_xll.BDP($A20,O$5,"EQY_FUND_YEAR",O$1,"FUND_PER","Y"),_xll.BDP($A20,O$5,"EQY_FUND_YEAR",O$2,"FUND_PER","Y")))</f>
        <v>25.2</v>
      </c>
      <c r="P20" s="13">
        <f>-(IF(_xll.BDP($A20,P$5,"EQY_FUND_YEAR",P$2,"FUND_PER","Y")=$A$1,_xll.BDP($A20,P$5,"EQY_FUND_YEAR",P$1,"FUND_PER","Y"),_xll.BDP($A20,P$5,"EQY_FUND_YEAR",P$2,"FUND_PER","Y")))</f>
        <v>88.9</v>
      </c>
      <c r="Q20" s="13">
        <f>-(IF(_xll.BDP($A20,Q$5,"EQY_FUND_YEAR",Q$2,"FUND_PER","Y")=$A$1,_xll.BDP($A20,Q$5,"EQY_FUND_YEAR",Q$1,"FUND_PER","Y"),_xll.BDP($A20,Q$5,"EQY_FUND_YEAR",Q$2,"FUND_PER","Y")))</f>
        <v>42.1</v>
      </c>
      <c r="R20" s="2">
        <f>_xll.BDP($A20,R$5)</f>
        <v>1.6275361521966241</v>
      </c>
      <c r="S20" s="2">
        <f>_xll.BDP($A20,S$5)</f>
        <v>4.2621339591176639</v>
      </c>
      <c r="T20" s="10">
        <f>_xll.BDP($A20,T$5)</f>
        <v>8.9906288343308827E-3</v>
      </c>
      <c r="U20" s="2">
        <f>_xll.BDP($A20,U$5)</f>
        <v>1.649946741963046</v>
      </c>
      <c r="V20" s="3">
        <f t="shared" si="10"/>
        <v>3.3662037625999695</v>
      </c>
      <c r="W20" s="3">
        <f t="shared" si="11"/>
        <v>1.0748285530894226</v>
      </c>
      <c r="X20" s="3">
        <f t="shared" si="12"/>
        <v>1.0388204395534508</v>
      </c>
      <c r="Y20" s="3">
        <f t="shared" si="13"/>
        <v>0</v>
      </c>
      <c r="Z20" s="3">
        <f t="shared" si="14"/>
        <v>0</v>
      </c>
      <c r="AA20" s="5">
        <f t="shared" si="15"/>
        <v>-0.74711907810499367</v>
      </c>
      <c r="AB20" s="3">
        <f t="shared" si="16"/>
        <v>1.6275361521966241</v>
      </c>
      <c r="AC20" s="3">
        <f t="shared" si="17"/>
        <v>4.2621339591176639</v>
      </c>
      <c r="AD20" s="9">
        <f t="shared" si="18"/>
        <v>0.12251411837540711</v>
      </c>
      <c r="AE20" s="10">
        <f t="shared" si="19"/>
        <v>8.9906288343308827E-3</v>
      </c>
      <c r="AF20" s="3">
        <f t="shared" si="20"/>
        <v>1.649946741963046</v>
      </c>
      <c r="AG20" s="11">
        <f t="shared" si="21"/>
        <v>13</v>
      </c>
      <c r="AH20" s="11">
        <f t="shared" si="5"/>
        <v>7</v>
      </c>
      <c r="AI20" s="11">
        <f t="shared" si="5"/>
        <v>8</v>
      </c>
      <c r="AJ20" s="11">
        <f t="shared" si="5"/>
        <v>28</v>
      </c>
      <c r="AK20" s="11">
        <f t="shared" si="5"/>
        <v>26</v>
      </c>
      <c r="AL20" s="11">
        <f t="shared" si="5"/>
        <v>26</v>
      </c>
      <c r="AM20" s="11">
        <f t="shared" si="5"/>
        <v>33</v>
      </c>
      <c r="AN20" s="11">
        <f t="shared" si="5"/>
        <v>27</v>
      </c>
      <c r="AO20" s="11">
        <f t="shared" si="5"/>
        <v>31</v>
      </c>
      <c r="AP20" s="11">
        <f t="shared" si="5"/>
        <v>24</v>
      </c>
      <c r="AQ20" s="11">
        <f t="shared" si="5"/>
        <v>31</v>
      </c>
      <c r="AR20">
        <f t="shared" si="22"/>
        <v>26</v>
      </c>
      <c r="AS20" s="2">
        <f t="shared" si="23"/>
        <v>20.673970139003043</v>
      </c>
      <c r="AT20" s="11">
        <f t="shared" si="24"/>
        <v>5</v>
      </c>
      <c r="AU20" s="6">
        <f t="shared" si="25"/>
        <v>0</v>
      </c>
      <c r="AV20" s="6">
        <f t="shared" si="26"/>
        <v>0</v>
      </c>
      <c r="AW20" s="3">
        <f t="shared" si="27"/>
        <v>1</v>
      </c>
    </row>
    <row r="21" spans="1:49" x14ac:dyDescent="0.25">
      <c r="A21" t="s">
        <v>40</v>
      </c>
      <c r="B21" t="s">
        <v>41</v>
      </c>
      <c r="C21" s="2">
        <f>_xll.BDP($A21,C$5)</f>
        <v>0.10932031163597007</v>
      </c>
      <c r="D21" s="6">
        <f>IF(_xll.BDP($A21,D$5,"EQY_FUND_YEAR",D$2,"FUND_PER","Y")=$A$1,_xll.BDP($A21,D$5,"EQY_FUND_YEAR",D$1,"FUND_PER","Y"),_xll.BDP($A21,D$5,"EQY_FUND_YEAR",D$2,"FUND_PER","Y"))</f>
        <v>0.76234411436682548</v>
      </c>
      <c r="E21" s="6">
        <f>IF(_xll.BDP($A21,E$5,"EQY_FUND_YEAR",E$2,"FUND_PER","Y")=$A$1,_xll.BDP($A21,E$5,"EQY_FUND_YEAR",E$1,"FUND_PER","Y"),_xll.BDP($A21,E$5,"EQY_FUND_YEAR",E$2,"FUND_PER","Y"))</f>
        <v>0.72217722339219181</v>
      </c>
      <c r="F21" s="6">
        <f>IF(_xll.BDP($A21,F$5,"EQY_FUND_YEAR",F$2,"FUND_PER","Y")=$A$1,_xll.BDP($A21,F$5,"EQY_FUND_YEAR",F$1,"FUND_PER","Y"),_xll.BDP($A21,F$5,"EQY_FUND_YEAR",F$2,"FUND_PER","Y"))</f>
        <v>0.64595723765052837</v>
      </c>
      <c r="G21" s="2">
        <f t="shared" si="6"/>
        <v>0.71015952513651515</v>
      </c>
      <c r="H21" s="2">
        <f t="shared" si="7"/>
        <v>4.8268658371431898E-2</v>
      </c>
      <c r="I21" s="2">
        <f>_xll.BDP($A21,I$5)</f>
        <v>2.3673360819257883</v>
      </c>
      <c r="J21" s="2">
        <f>_xll.BDP($A21,J$5)</f>
        <v>-0.65925925925925932</v>
      </c>
      <c r="K21" s="6">
        <f>IF(_xll.BDP($A21,K$5,"EQY_FUND_YEAR",K$2,"FUND_PER","Y")=$A$1,_xll.BDP($A21,K$5,"EQY_FUND_YEAR",K$1,"FUND_PER","Y"),_xll.BDP($A21,K$5,"EQY_FUND_YEAR",K$2,"FUND_PER","Y"))</f>
        <v>-53.5</v>
      </c>
      <c r="L21" s="6">
        <f>IF(_xll.BDP($A21,L$5,"EQY_FUND_YEAR",L$2,"FUND_PER","Y")=$A$1,_xll.BDP($A21,L$5,"EQY_FUND_YEAR",L$1,"FUND_PER","Y"),_xll.BDP($A21,L$5,"EQY_FUND_YEAR",L$2,"FUND_PER","Y"))</f>
        <v>-9.1</v>
      </c>
      <c r="M21" s="6">
        <f t="shared" si="8"/>
        <v>-44.4</v>
      </c>
      <c r="N21" s="8">
        <f t="shared" si="9"/>
        <v>-0.94468085106382971</v>
      </c>
      <c r="O21" s="13">
        <f>-(IF(_xll.BDP($A21,O$5,"EQY_FUND_YEAR",O$2,"FUND_PER","Y")=$A$1,_xll.BDP($A21,O$5,"EQY_FUND_YEAR",O$1,"FUND_PER","Y"),_xll.BDP($A21,O$5,"EQY_FUND_YEAR",O$2,"FUND_PER","Y")))</f>
        <v>26.5</v>
      </c>
      <c r="P21" s="13">
        <f>-(IF(_xll.BDP($A21,P$5,"EQY_FUND_YEAR",P$2,"FUND_PER","Y")=$A$1,_xll.BDP($A21,P$5,"EQY_FUND_YEAR",P$1,"FUND_PER","Y"),_xll.BDP($A21,P$5,"EQY_FUND_YEAR",P$2,"FUND_PER","Y")))</f>
        <v>9.1999999999999993</v>
      </c>
      <c r="Q21" s="13">
        <f>-(IF(_xll.BDP($A21,Q$5,"EQY_FUND_YEAR",Q$2,"FUND_PER","Y")=$A$1,_xll.BDP($A21,Q$5,"EQY_FUND_YEAR",Q$1,"FUND_PER","Y"),_xll.BDP($A21,Q$5,"EQY_FUND_YEAR",Q$2,"FUND_PER","Y")))</f>
        <v>11.3</v>
      </c>
      <c r="R21" s="2">
        <f>_xll.BDP($A21,R$5)</f>
        <v>-7.2191741264799242E-2</v>
      </c>
      <c r="S21" s="2">
        <f>_xll.BDP($A21,S$5)</f>
        <v>-0.40237821250479466</v>
      </c>
      <c r="T21" s="10">
        <f>_xll.BDP($A21,T$5)</f>
        <v>2.585259659694894E-2</v>
      </c>
      <c r="U21" s="2">
        <f>_xll.BDP($A21,U$5)</f>
        <v>2.8246920569928422</v>
      </c>
      <c r="V21" s="3">
        <f t="shared" si="10"/>
        <v>0.10932031163597007</v>
      </c>
      <c r="W21" s="3">
        <f t="shared" si="11"/>
        <v>0.76234411436682548</v>
      </c>
      <c r="X21" s="3">
        <f t="shared" si="12"/>
        <v>0.71015952513651515</v>
      </c>
      <c r="Y21" s="3">
        <f t="shared" si="13"/>
        <v>2.3673360819257883</v>
      </c>
      <c r="Z21" s="3">
        <f t="shared" si="14"/>
        <v>-0.65925925925925932</v>
      </c>
      <c r="AA21" s="5">
        <f t="shared" si="15"/>
        <v>-0.94468085106382971</v>
      </c>
      <c r="AB21" s="3">
        <f t="shared" si="16"/>
        <v>-7.2191741264799242E-2</v>
      </c>
      <c r="AC21" s="3">
        <f t="shared" si="17"/>
        <v>-0.40237821250479466</v>
      </c>
      <c r="AD21" s="9">
        <f t="shared" si="18"/>
        <v>4.8268658371431898E-2</v>
      </c>
      <c r="AE21" s="10">
        <f t="shared" si="19"/>
        <v>2.585259659694894E-2</v>
      </c>
      <c r="AF21" s="3">
        <f t="shared" si="20"/>
        <v>2.8246920569928422</v>
      </c>
      <c r="AG21" s="11">
        <f t="shared" si="21"/>
        <v>26</v>
      </c>
      <c r="AH21" s="11">
        <f t="shared" ref="AH21:AH39" si="28">RANK(W21,W$6:W$39,AH$2)</f>
        <v>23</v>
      </c>
      <c r="AI21" s="11">
        <f t="shared" ref="AI21:AI39" si="29">RANK(X21,X$6:X$39,AI$2)</f>
        <v>25</v>
      </c>
      <c r="AJ21" s="11">
        <f t="shared" ref="AJ21:AJ39" si="30">RANK(Y21,Y$6:Y$39,AJ$2)</f>
        <v>20</v>
      </c>
      <c r="AK21" s="11">
        <f t="shared" ref="AK21:AK39" si="31">RANK(Z21,Z$6:Z$39,AK$2)</f>
        <v>33</v>
      </c>
      <c r="AL21" s="11">
        <f t="shared" ref="AL21:AL39" si="32">RANK(AA21,AA$6:AA$39,AL$2)</f>
        <v>28</v>
      </c>
      <c r="AM21" s="11">
        <f t="shared" ref="AM21:AM39" si="33">RANK(AB21,AB$6:AB$39,AM$2)</f>
        <v>34</v>
      </c>
      <c r="AN21" s="11">
        <f t="shared" ref="AN21:AN39" si="34">RANK(AC21,AC$6:AC$39,AN$2)</f>
        <v>31</v>
      </c>
      <c r="AO21" s="11">
        <f t="shared" ref="AO21:AO39" si="35">RANK(AD21,AD$6:AD$39,AO$2)</f>
        <v>18</v>
      </c>
      <c r="AP21" s="11">
        <f t="shared" ref="AP21:AP39" si="36">RANK(AE21,AE$6:AE$39,AP$2)</f>
        <v>31</v>
      </c>
      <c r="AQ21" s="11">
        <f t="shared" ref="AQ21:AQ39" si="37">RANK(AF21,AF$6:AF$39,AQ$2)</f>
        <v>24</v>
      </c>
      <c r="AR21">
        <f t="shared" si="22"/>
        <v>34</v>
      </c>
      <c r="AS21" s="2">
        <f t="shared" si="23"/>
        <v>27.468521934236595</v>
      </c>
      <c r="AT21" s="11">
        <f t="shared" si="24"/>
        <v>-10</v>
      </c>
      <c r="AU21" s="6">
        <f t="shared" si="25"/>
        <v>0</v>
      </c>
      <c r="AV21" s="6">
        <f t="shared" si="26"/>
        <v>0</v>
      </c>
      <c r="AW21" s="3">
        <f t="shared" si="27"/>
        <v>1</v>
      </c>
    </row>
    <row r="22" spans="1:49" x14ac:dyDescent="0.25">
      <c r="A22" t="s">
        <v>42</v>
      </c>
      <c r="B22" t="s">
        <v>43</v>
      </c>
      <c r="C22" s="2">
        <f>_xll.BDP($A22,C$5)</f>
        <v>27.999229194178202</v>
      </c>
      <c r="D22" s="6">
        <f>IF(_xll.BDP($A22,D$5,"EQY_FUND_YEAR",D$2,"FUND_PER","Y")=$A$1,_xll.BDP($A22,D$5,"EQY_FUND_YEAR",D$1,"FUND_PER","Y"),_xll.BDP($A22,D$5,"EQY_FUND_YEAR",D$2,"FUND_PER","Y"))</f>
        <v>1.115729179343637</v>
      </c>
      <c r="E22" s="6">
        <f>IF(_xll.BDP($A22,E$5,"EQY_FUND_YEAR",E$2,"FUND_PER","Y")=$A$1,_xll.BDP($A22,E$5,"EQY_FUND_YEAR",E$1,"FUND_PER","Y"),_xll.BDP($A22,E$5,"EQY_FUND_YEAR",E$2,"FUND_PER","Y"))</f>
        <v>1.0559912133594729</v>
      </c>
      <c r="F22" s="6">
        <f>IF(_xll.BDP($A22,F$5,"EQY_FUND_YEAR",F$2,"FUND_PER","Y")=$A$1,_xll.BDP($A22,F$5,"EQY_FUND_YEAR",F$1,"FUND_PER","Y"),_xll.BDP($A22,F$5,"EQY_FUND_YEAR",F$2,"FUND_PER","Y"))</f>
        <v>0.95312451083566718</v>
      </c>
      <c r="G22" s="2">
        <f t="shared" si="6"/>
        <v>1.041614967846259</v>
      </c>
      <c r="H22" s="2">
        <f t="shared" si="7"/>
        <v>6.7156915163611858E-2</v>
      </c>
      <c r="I22" s="2">
        <f>_xll.BDP($A22,I$5)</f>
        <v>16.10626007132095</v>
      </c>
      <c r="J22" s="2">
        <f>_xll.BDP($A22,J$5)</f>
        <v>2.9947539210383991</v>
      </c>
      <c r="K22" s="6">
        <f>IF(_xll.BDP($A22,K$5,"EQY_FUND_YEAR",K$2,"FUND_PER","Y")=$A$1,_xll.BDP($A22,K$5,"EQY_FUND_YEAR",K$1,"FUND_PER","Y"),_xll.BDP($A22,K$5,"EQY_FUND_YEAR",K$2,"FUND_PER","Y"))</f>
        <v>8.070999999999998</v>
      </c>
      <c r="L22" s="6">
        <f>IF(_xll.BDP($A22,L$5,"EQY_FUND_YEAR",L$2,"FUND_PER","Y")=$A$1,_xll.BDP($A22,L$5,"EQY_FUND_YEAR",L$1,"FUND_PER","Y"),_xll.BDP($A22,L$5,"EQY_FUND_YEAR",L$2,"FUND_PER","Y"))</f>
        <v>32.927</v>
      </c>
      <c r="M22" s="6">
        <f t="shared" si="8"/>
        <v>-24.856000000000002</v>
      </c>
      <c r="N22" s="8">
        <f t="shared" si="9"/>
        <v>-1.1626362318162684</v>
      </c>
      <c r="O22" s="13">
        <f>-(IF(_xll.BDP($A22,O$5,"EQY_FUND_YEAR",O$2,"FUND_PER","Y")=$A$1,_xll.BDP($A22,O$5,"EQY_FUND_YEAR",O$1,"FUND_PER","Y"),_xll.BDP($A22,O$5,"EQY_FUND_YEAR",O$2,"FUND_PER","Y")))</f>
        <v>10.419</v>
      </c>
      <c r="P22" s="13">
        <f>-(IF(_xll.BDP($A22,P$5,"EQY_FUND_YEAR",P$2,"FUND_PER","Y")=$A$1,_xll.BDP($A22,P$5,"EQY_FUND_YEAR",P$1,"FUND_PER","Y"),_xll.BDP($A22,P$5,"EQY_FUND_YEAR",P$2,"FUND_PER","Y")))</f>
        <v>4.9569999999999999</v>
      </c>
      <c r="Q22" s="13">
        <f>-(IF(_xll.BDP($A22,Q$5,"EQY_FUND_YEAR",Q$2,"FUND_PER","Y")=$A$1,_xll.BDP($A22,Q$5,"EQY_FUND_YEAR",Q$1,"FUND_PER","Y"),_xll.BDP($A22,Q$5,"EQY_FUND_YEAR",Q$2,"FUND_PER","Y")))</f>
        <v>6.0030000000000001</v>
      </c>
      <c r="R22" s="2">
        <f>_xll.BDP($A22,R$5)</f>
        <v>6.6772370339999068</v>
      </c>
      <c r="S22" s="2">
        <f>_xll.BDP($A22,S$5)</f>
        <v>5.6832708174738942</v>
      </c>
      <c r="T22" s="10">
        <f>_xll.BDP($A22,T$5)</f>
        <v>4.8267822137818611E-3</v>
      </c>
      <c r="U22" s="2">
        <f>_xll.BDP($A22,U$5)</f>
        <v>8.5010716769247665</v>
      </c>
      <c r="V22" s="3">
        <f t="shared" si="10"/>
        <v>27.999229194178202</v>
      </c>
      <c r="W22" s="3">
        <f t="shared" si="11"/>
        <v>1.115729179343637</v>
      </c>
      <c r="X22" s="3">
        <f t="shared" si="12"/>
        <v>1.041614967846259</v>
      </c>
      <c r="Y22" s="3">
        <f t="shared" si="13"/>
        <v>16.10626007132095</v>
      </c>
      <c r="Z22" s="3">
        <f t="shared" si="14"/>
        <v>2.9947539210383991</v>
      </c>
      <c r="AA22" s="5">
        <f t="shared" si="15"/>
        <v>-1.1626362318162684</v>
      </c>
      <c r="AB22" s="3">
        <f t="shared" si="16"/>
        <v>6.6772370339999068</v>
      </c>
      <c r="AC22" s="3">
        <f t="shared" si="17"/>
        <v>5.6832708174738942</v>
      </c>
      <c r="AD22" s="9">
        <f t="shared" si="18"/>
        <v>6.7156915163611858E-2</v>
      </c>
      <c r="AE22" s="10">
        <f t="shared" si="19"/>
        <v>4.8267822137818611E-3</v>
      </c>
      <c r="AF22" s="3">
        <f t="shared" si="20"/>
        <v>8.5010716769247665</v>
      </c>
      <c r="AG22" s="11">
        <f t="shared" si="21"/>
        <v>2</v>
      </c>
      <c r="AH22" s="11">
        <f t="shared" si="28"/>
        <v>5</v>
      </c>
      <c r="AI22" s="11">
        <f t="shared" si="29"/>
        <v>7</v>
      </c>
      <c r="AJ22" s="11">
        <f t="shared" si="30"/>
        <v>2</v>
      </c>
      <c r="AK22" s="11">
        <f t="shared" si="31"/>
        <v>1</v>
      </c>
      <c r="AL22" s="11">
        <f t="shared" si="32"/>
        <v>29</v>
      </c>
      <c r="AM22" s="11">
        <f t="shared" si="33"/>
        <v>25</v>
      </c>
      <c r="AN22" s="11">
        <f t="shared" si="34"/>
        <v>23</v>
      </c>
      <c r="AO22" s="11">
        <f t="shared" si="35"/>
        <v>27</v>
      </c>
      <c r="AP22" s="11">
        <f t="shared" si="36"/>
        <v>15</v>
      </c>
      <c r="AQ22" s="11">
        <f t="shared" si="37"/>
        <v>6</v>
      </c>
      <c r="AR22">
        <f t="shared" si="22"/>
        <v>8</v>
      </c>
      <c r="AS22" s="2">
        <f t="shared" si="23"/>
        <v>13.172425162562545</v>
      </c>
      <c r="AT22" s="11">
        <f t="shared" si="24"/>
        <v>-2</v>
      </c>
      <c r="AU22" s="6">
        <f t="shared" si="25"/>
        <v>0</v>
      </c>
      <c r="AV22" s="6">
        <f t="shared" si="26"/>
        <v>0</v>
      </c>
      <c r="AW22" s="3">
        <f t="shared" si="27"/>
        <v>1</v>
      </c>
    </row>
    <row r="23" spans="1:49" x14ac:dyDescent="0.25">
      <c r="A23" t="s">
        <v>44</v>
      </c>
      <c r="B23" t="s">
        <v>45</v>
      </c>
      <c r="C23" s="2">
        <f>_xll.BDP($A23,C$5)</f>
        <v>5.3226338941434408</v>
      </c>
      <c r="D23" s="6">
        <f>IF(_xll.BDP($A23,D$5,"EQY_FUND_YEAR",D$2,"FUND_PER","Y")=$A$1,_xll.BDP($A23,D$5,"EQY_FUND_YEAR",D$1,"FUND_PER","Y"),_xll.BDP($A23,D$5,"EQY_FUND_YEAR",D$2,"FUND_PER","Y"))</f>
        <v>1.0253092656054366</v>
      </c>
      <c r="E23" s="6">
        <f>IF(_xll.BDP($A23,E$5,"EQY_FUND_YEAR",E$2,"FUND_PER","Y")=$A$1,_xll.BDP($A23,E$5,"EQY_FUND_YEAR",E$1,"FUND_PER","Y"),_xll.BDP($A23,E$5,"EQY_FUND_YEAR",E$2,"FUND_PER","Y"))</f>
        <v>1.0493815505007593</v>
      </c>
      <c r="F23" s="6">
        <f>IF(_xll.BDP($A23,F$5,"EQY_FUND_YEAR",F$2,"FUND_PER","Y")=$A$1,_xll.BDP($A23,F$5,"EQY_FUND_YEAR",F$1,"FUND_PER","Y"),_xll.BDP($A23,F$5,"EQY_FUND_YEAR",F$2,"FUND_PER","Y"))</f>
        <v>0.66891176358009552</v>
      </c>
      <c r="G23" s="2">
        <f t="shared" si="6"/>
        <v>0.91453419322876384</v>
      </c>
      <c r="H23" s="2">
        <f t="shared" si="7"/>
        <v>0.1739590989953414</v>
      </c>
      <c r="I23" s="2">
        <f>_xll.BDP($A23,I$5)</f>
        <v>0.42601399032314258</v>
      </c>
      <c r="J23" s="2">
        <f>_xll.BDP($A23,J$5)</f>
        <v>3.2364936035362855E-2</v>
      </c>
      <c r="K23" s="6">
        <f>IF(_xll.BDP($A23,K$5,"EQY_FUND_YEAR",K$2,"FUND_PER","Y")=$A$1,_xll.BDP($A23,K$5,"EQY_FUND_YEAR",K$1,"FUND_PER","Y"),_xll.BDP($A23,K$5,"EQY_FUND_YEAR",K$2,"FUND_PER","Y"))</f>
        <v>125.274</v>
      </c>
      <c r="L23" s="6">
        <f>IF(_xll.BDP($A23,L$5,"EQY_FUND_YEAR",L$2,"FUND_PER","Y")=$A$1,_xll.BDP($A23,L$5,"EQY_FUND_YEAR",L$1,"FUND_PER","Y"),_xll.BDP($A23,L$5,"EQY_FUND_YEAR",L$2,"FUND_PER","Y"))</f>
        <v>-1.1039999999999992</v>
      </c>
      <c r="M23" s="6">
        <f t="shared" si="8"/>
        <v>126.378</v>
      </c>
      <c r="N23" s="8">
        <f t="shared" si="9"/>
        <v>0.58011742078228501</v>
      </c>
      <c r="O23" s="13">
        <f>-(IF(_xll.BDP($A23,O$5,"EQY_FUND_YEAR",O$2,"FUND_PER","Y")=$A$1,_xll.BDP($A23,O$5,"EQY_FUND_YEAR",O$1,"FUND_PER","Y"),_xll.BDP($A23,O$5,"EQY_FUND_YEAR",O$2,"FUND_PER","Y")))</f>
        <v>96.88</v>
      </c>
      <c r="P23" s="13">
        <f>-(IF(_xll.BDP($A23,P$5,"EQY_FUND_YEAR",P$2,"FUND_PER","Y")=$A$1,_xll.BDP($A23,P$5,"EQY_FUND_YEAR",P$1,"FUND_PER","Y"),_xll.BDP($A23,P$5,"EQY_FUND_YEAR",P$2,"FUND_PER","Y")))</f>
        <v>52.634</v>
      </c>
      <c r="Q23" s="13">
        <f>-(IF(_xll.BDP($A23,Q$5,"EQY_FUND_YEAR",Q$2,"FUND_PER","Y")=$A$1,_xll.BDP($A23,Q$5,"EQY_FUND_YEAR",Q$1,"FUND_PER","Y"),_xll.BDP($A23,Q$5,"EQY_FUND_YEAR",Q$2,"FUND_PER","Y")))</f>
        <v>68.334999999999994</v>
      </c>
      <c r="R23" s="2">
        <f>_xll.BDP($A23,R$5)</f>
        <v>15.544865002331198</v>
      </c>
      <c r="S23" s="2">
        <f>_xll.BDP($A23,S$5)</f>
        <v>9.4865892951889013</v>
      </c>
      <c r="T23" s="10">
        <f>_xll.BDP($A23,T$5)</f>
        <v>2.8039955063101536E-3</v>
      </c>
      <c r="U23" s="2">
        <f>_xll.BDP($A23,U$5)</f>
        <v>16.147666714556085</v>
      </c>
      <c r="V23" s="3">
        <f t="shared" si="10"/>
        <v>5.3226338941434408</v>
      </c>
      <c r="W23" s="3">
        <f t="shared" si="11"/>
        <v>1.0253092656054366</v>
      </c>
      <c r="X23" s="3">
        <f t="shared" si="12"/>
        <v>0.91453419322876384</v>
      </c>
      <c r="Y23" s="3">
        <f t="shared" si="13"/>
        <v>0.42601399032314258</v>
      </c>
      <c r="Z23" s="3">
        <f t="shared" si="14"/>
        <v>3.2364936035362855E-2</v>
      </c>
      <c r="AA23" s="5">
        <f t="shared" si="15"/>
        <v>0.58011742078228501</v>
      </c>
      <c r="AB23" s="3">
        <f t="shared" si="16"/>
        <v>15.544865002331198</v>
      </c>
      <c r="AC23" s="3">
        <f t="shared" si="17"/>
        <v>9.4865892951889013</v>
      </c>
      <c r="AD23" s="9">
        <f t="shared" si="18"/>
        <v>0.1739590989953414</v>
      </c>
      <c r="AE23" s="10">
        <f t="shared" si="19"/>
        <v>2.8039955063101536E-3</v>
      </c>
      <c r="AF23" s="3">
        <f t="shared" si="20"/>
        <v>16.147666714556085</v>
      </c>
      <c r="AG23" s="11">
        <f t="shared" si="21"/>
        <v>10</v>
      </c>
      <c r="AH23" s="11">
        <f t="shared" si="28"/>
        <v>10</v>
      </c>
      <c r="AI23" s="11">
        <f t="shared" si="29"/>
        <v>14</v>
      </c>
      <c r="AJ23" s="11">
        <f t="shared" si="30"/>
        <v>26</v>
      </c>
      <c r="AK23" s="11">
        <f t="shared" si="31"/>
        <v>24</v>
      </c>
      <c r="AL23" s="11">
        <f t="shared" si="32"/>
        <v>7</v>
      </c>
      <c r="AM23" s="11">
        <f t="shared" si="33"/>
        <v>9</v>
      </c>
      <c r="AN23" s="11">
        <f t="shared" si="34"/>
        <v>17</v>
      </c>
      <c r="AO23" s="11">
        <f t="shared" si="35"/>
        <v>34</v>
      </c>
      <c r="AP23" s="11">
        <f t="shared" si="36"/>
        <v>7</v>
      </c>
      <c r="AQ23" s="11">
        <f t="shared" si="37"/>
        <v>2</v>
      </c>
      <c r="AR23">
        <f t="shared" si="22"/>
        <v>4</v>
      </c>
      <c r="AS23" s="2">
        <f t="shared" si="23"/>
        <v>11.620955655176529</v>
      </c>
      <c r="AT23" s="11">
        <f t="shared" si="24"/>
        <v>-2</v>
      </c>
      <c r="AU23" s="6">
        <f t="shared" si="25"/>
        <v>0</v>
      </c>
      <c r="AV23" s="6">
        <f t="shared" si="26"/>
        <v>0</v>
      </c>
      <c r="AW23" s="3">
        <f t="shared" si="27"/>
        <v>1</v>
      </c>
    </row>
    <row r="24" spans="1:49" x14ac:dyDescent="0.25">
      <c r="A24" t="s">
        <v>46</v>
      </c>
      <c r="B24" t="s">
        <v>47</v>
      </c>
      <c r="C24" s="2">
        <f>_xll.BDP($A24,C$5)</f>
        <v>2.2888765316565194</v>
      </c>
      <c r="D24" s="6">
        <f>IF(_xll.BDP($A24,D$5,"EQY_FUND_YEAR",D$2,"FUND_PER","Y")=$A$1,_xll.BDP($A24,D$5,"EQY_FUND_YEAR",D$1,"FUND_PER","Y"),_xll.BDP($A24,D$5,"EQY_FUND_YEAR",D$2,"FUND_PER","Y"))</f>
        <v>1.1694169416941693</v>
      </c>
      <c r="E24" s="6">
        <f>IF(_xll.BDP($A24,E$5,"EQY_FUND_YEAR",E$2,"FUND_PER","Y")=$A$1,_xll.BDP($A24,E$5,"EQY_FUND_YEAR",E$1,"FUND_PER","Y"),_xll.BDP($A24,E$5,"EQY_FUND_YEAR",E$2,"FUND_PER","Y"))</f>
        <v>1.1422107304460245</v>
      </c>
      <c r="F24" s="6">
        <f>IF(_xll.BDP($A24,F$5,"EQY_FUND_YEAR",F$2,"FUND_PER","Y")=$A$1,_xll.BDP($A24,F$5,"EQY_FUND_YEAR",F$1,"FUND_PER","Y"),_xll.BDP($A24,F$5,"EQY_FUND_YEAR",F$2,"FUND_PER","Y"))</f>
        <v>1.1449074451602381</v>
      </c>
      <c r="G24" s="2">
        <f t="shared" si="6"/>
        <v>1.1521783724334773</v>
      </c>
      <c r="H24" s="2">
        <f t="shared" si="7"/>
        <v>1.2239124973603317E-2</v>
      </c>
      <c r="I24" s="2">
        <f>_xll.BDP($A24,I$5)</f>
        <v>0.22846391614030373</v>
      </c>
      <c r="J24" s="2">
        <f>_xll.BDP($A24,J$5)</f>
        <v>2.0884520884520884E-2</v>
      </c>
      <c r="K24" s="6">
        <f>IF(_xll.BDP($A24,K$5,"EQY_FUND_YEAR",K$2,"FUND_PER","Y")=$A$1,_xll.BDP($A24,K$5,"EQY_FUND_YEAR",K$1,"FUND_PER","Y"),_xll.BDP($A24,K$5,"EQY_FUND_YEAR",K$2,"FUND_PER","Y"))</f>
        <v>432</v>
      </c>
      <c r="L24" s="6">
        <f>IF(_xll.BDP($A24,L$5,"EQY_FUND_YEAR",L$2,"FUND_PER","Y")=$A$1,_xll.BDP($A24,L$5,"EQY_FUND_YEAR",L$1,"FUND_PER","Y"),_xll.BDP($A24,L$5,"EQY_FUND_YEAR",L$2,"FUND_PER","Y"))</f>
        <v>551</v>
      </c>
      <c r="M24" s="6">
        <f t="shared" si="8"/>
        <v>-119</v>
      </c>
      <c r="N24" s="8">
        <f t="shared" si="9"/>
        <v>-0.1391812865497076</v>
      </c>
      <c r="O24" s="13">
        <f>-(IF(_xll.BDP($A24,O$5,"EQY_FUND_YEAR",O$2,"FUND_PER","Y")=$A$1,_xll.BDP($A24,O$5,"EQY_FUND_YEAR",O$1,"FUND_PER","Y"),_xll.BDP($A24,O$5,"EQY_FUND_YEAR",O$2,"FUND_PER","Y")))</f>
        <v>382</v>
      </c>
      <c r="P24" s="13">
        <f>-(IF(_xll.BDP($A24,P$5,"EQY_FUND_YEAR",P$2,"FUND_PER","Y")=$A$1,_xll.BDP($A24,P$5,"EQY_FUND_YEAR",P$1,"FUND_PER","Y"),_xll.BDP($A24,P$5,"EQY_FUND_YEAR",P$2,"FUND_PER","Y")))</f>
        <v>285</v>
      </c>
      <c r="Q24" s="13">
        <f>-(IF(_xll.BDP($A24,Q$5,"EQY_FUND_YEAR",Q$2,"FUND_PER","Y")=$A$1,_xll.BDP($A24,Q$5,"EQY_FUND_YEAR",Q$1,"FUND_PER","Y"),_xll.BDP($A24,Q$5,"EQY_FUND_YEAR",Q$2,"FUND_PER","Y")))</f>
        <v>188</v>
      </c>
      <c r="R24" s="2">
        <f>_xll.BDP($A24,R$5)</f>
        <v>11.763188443183283</v>
      </c>
      <c r="S24" s="2">
        <f>_xll.BDP($A24,S$5)</f>
        <v>20.142554006503318</v>
      </c>
      <c r="T24" s="10">
        <f>_xll.BDP($A24,T$5)</f>
        <v>8.0635644493325161E-3</v>
      </c>
      <c r="U24" s="2">
        <f>_xll.BDP($A24,U$5)</f>
        <v>6.4021042570638409</v>
      </c>
      <c r="V24" s="3">
        <f t="shared" si="10"/>
        <v>2.2888765316565194</v>
      </c>
      <c r="W24" s="3">
        <f t="shared" si="11"/>
        <v>1.1694169416941693</v>
      </c>
      <c r="X24" s="3">
        <f t="shared" si="12"/>
        <v>1.1521783724334773</v>
      </c>
      <c r="Y24" s="3">
        <f t="shared" si="13"/>
        <v>0.22846391614030373</v>
      </c>
      <c r="Z24" s="3">
        <f t="shared" si="14"/>
        <v>2.0884520884520884E-2</v>
      </c>
      <c r="AA24" s="5">
        <f t="shared" si="15"/>
        <v>-0.1391812865497076</v>
      </c>
      <c r="AB24" s="3">
        <f t="shared" si="16"/>
        <v>11.763188443183283</v>
      </c>
      <c r="AC24" s="3">
        <f t="shared" si="17"/>
        <v>20.142554006503318</v>
      </c>
      <c r="AD24" s="9">
        <f t="shared" si="18"/>
        <v>1.2239124973603317E-2</v>
      </c>
      <c r="AE24" s="10">
        <f t="shared" si="19"/>
        <v>8.0635644493325161E-3</v>
      </c>
      <c r="AF24" s="3">
        <f t="shared" si="20"/>
        <v>6.4021042570638409</v>
      </c>
      <c r="AG24" s="11">
        <f t="shared" si="21"/>
        <v>16</v>
      </c>
      <c r="AH24" s="11">
        <f t="shared" si="28"/>
        <v>4</v>
      </c>
      <c r="AI24" s="11">
        <f t="shared" si="29"/>
        <v>4</v>
      </c>
      <c r="AJ24" s="11">
        <f t="shared" si="30"/>
        <v>27</v>
      </c>
      <c r="AK24" s="11">
        <f t="shared" si="31"/>
        <v>25</v>
      </c>
      <c r="AL24" s="11">
        <f t="shared" si="32"/>
        <v>17</v>
      </c>
      <c r="AM24" s="11">
        <f t="shared" si="33"/>
        <v>16</v>
      </c>
      <c r="AN24" s="11">
        <f t="shared" si="34"/>
        <v>4</v>
      </c>
      <c r="AO24" s="11">
        <f t="shared" si="35"/>
        <v>7</v>
      </c>
      <c r="AP24" s="11">
        <f t="shared" si="36"/>
        <v>20</v>
      </c>
      <c r="AQ24" s="11">
        <f t="shared" si="37"/>
        <v>8</v>
      </c>
      <c r="AR24">
        <f t="shared" si="22"/>
        <v>6</v>
      </c>
      <c r="AS24" s="2">
        <f t="shared" si="23"/>
        <v>12.682118603667156</v>
      </c>
      <c r="AT24" s="11">
        <f t="shared" si="24"/>
        <v>2</v>
      </c>
      <c r="AU24" s="6">
        <f t="shared" si="25"/>
        <v>1</v>
      </c>
      <c r="AV24" s="6">
        <f t="shared" si="26"/>
        <v>0</v>
      </c>
      <c r="AW24" s="3">
        <f t="shared" si="27"/>
        <v>0</v>
      </c>
    </row>
    <row r="25" spans="1:49" x14ac:dyDescent="0.25">
      <c r="A25" t="s">
        <v>48</v>
      </c>
      <c r="B25" t="s">
        <v>49</v>
      </c>
      <c r="C25" s="2">
        <f>_xll.BDP($A25,C$5)</f>
        <v>-2.4683845608340911</v>
      </c>
      <c r="D25" s="6">
        <f>IF(_xll.BDP($A25,D$5,"EQY_FUND_YEAR",D$2,"FUND_PER","Y")=$A$1,_xll.BDP($A25,D$5,"EQY_FUND_YEAR",D$1,"FUND_PER","Y"),_xll.BDP($A25,D$5,"EQY_FUND_YEAR",D$2,"FUND_PER","Y"))</f>
        <v>2.32040597134222</v>
      </c>
      <c r="E25" s="6">
        <f>IF(_xll.BDP($A25,E$5,"EQY_FUND_YEAR",E$2,"FUND_PER","Y")=$A$1,_xll.BDP($A25,E$5,"EQY_FUND_YEAR",E$1,"FUND_PER","Y"),_xll.BDP($A25,E$5,"EQY_FUND_YEAR",E$2,"FUND_PER","Y"))</f>
        <v>2.5071448803360217</v>
      </c>
      <c r="F25" s="6">
        <f>IF(_xll.BDP($A25,F$5,"EQY_FUND_YEAR",F$2,"FUND_PER","Y")=$A$1,_xll.BDP($A25,F$5,"EQY_FUND_YEAR",F$1,"FUND_PER","Y"),_xll.BDP($A25,F$5,"EQY_FUND_YEAR",F$2,"FUND_PER","Y"))</f>
        <v>2.4086473386095668</v>
      </c>
      <c r="G25" s="2">
        <f t="shared" si="6"/>
        <v>2.4120660634292697</v>
      </c>
      <c r="H25" s="2">
        <f t="shared" si="7"/>
        <v>7.6274158107856649E-2</v>
      </c>
      <c r="I25" s="2">
        <f>_xll.BDP($A25,I$5)</f>
        <v>0</v>
      </c>
      <c r="J25" s="2">
        <f>_xll.BDP($A25,J$5)</f>
        <v>0</v>
      </c>
      <c r="K25" s="6">
        <f>IF(_xll.BDP($A25,K$5,"EQY_FUND_YEAR",K$2,"FUND_PER","Y")=$A$1,_xll.BDP($A25,K$5,"EQY_FUND_YEAR",K$1,"FUND_PER","Y"),_xll.BDP($A25,K$5,"EQY_FUND_YEAR",K$2,"FUND_PER","Y"))</f>
        <v>33.065999999999995</v>
      </c>
      <c r="L25" s="6">
        <f>IF(_xll.BDP($A25,L$5,"EQY_FUND_YEAR",L$2,"FUND_PER","Y")=$A$1,_xll.BDP($A25,L$5,"EQY_FUND_YEAR",L$1,"FUND_PER","Y"),_xll.BDP($A25,L$5,"EQY_FUND_YEAR",L$2,"FUND_PER","Y"))</f>
        <v>39.131999999999998</v>
      </c>
      <c r="M25" s="6">
        <f t="shared" si="8"/>
        <v>-6.0660000000000025</v>
      </c>
      <c r="N25" s="8">
        <f t="shared" si="9"/>
        <v>-1.5642083548220738</v>
      </c>
      <c r="O25" s="13">
        <f>-(IF(_xll.BDP($A25,O$5,"EQY_FUND_YEAR",O$2,"FUND_PER","Y")=$A$1,_xll.BDP($A25,O$5,"EQY_FUND_YEAR",O$1,"FUND_PER","Y"),_xll.BDP($A25,O$5,"EQY_FUND_YEAR",O$2,"FUND_PER","Y")))</f>
        <v>2.3439999999999999</v>
      </c>
      <c r="P25" s="13">
        <f>-(IF(_xll.BDP($A25,P$5,"EQY_FUND_YEAR",P$2,"FUND_PER","Y")=$A$1,_xll.BDP($A25,P$5,"EQY_FUND_YEAR",P$1,"FUND_PER","Y"),_xll.BDP($A25,P$5,"EQY_FUND_YEAR",P$2,"FUND_PER","Y")))</f>
        <v>0.74099999999999999</v>
      </c>
      <c r="Q25" s="13">
        <f>-(IF(_xll.BDP($A25,Q$5,"EQY_FUND_YEAR",Q$2,"FUND_PER","Y")=$A$1,_xll.BDP($A25,Q$5,"EQY_FUND_YEAR",Q$1,"FUND_PER","Y"),_xll.BDP($A25,Q$5,"EQY_FUND_YEAR",Q$2,"FUND_PER","Y")))</f>
        <v>0.79300000000000004</v>
      </c>
      <c r="R25" s="2">
        <f>_xll.BDP($A25,R$5)</f>
        <v>3.482525651275211</v>
      </c>
      <c r="S25" s="2">
        <f>_xll.BDP($A25,S$5)</f>
        <v>27.12680876201976</v>
      </c>
      <c r="T25" s="10">
        <f>_xll.BDP($A25,T$5)</f>
        <v>1.8028577753085084E-2</v>
      </c>
      <c r="U25" s="2">
        <f>_xll.BDP($A25,U$5)</f>
        <v>1.7929281243358706</v>
      </c>
      <c r="V25" s="3">
        <f t="shared" si="10"/>
        <v>-2.4683845608340911</v>
      </c>
      <c r="W25" s="3">
        <f t="shared" si="11"/>
        <v>2.32040597134222</v>
      </c>
      <c r="X25" s="3">
        <f t="shared" si="12"/>
        <v>2.4120660634292697</v>
      </c>
      <c r="Y25" s="3">
        <f t="shared" si="13"/>
        <v>0</v>
      </c>
      <c r="Z25" s="3">
        <f t="shared" si="14"/>
        <v>0</v>
      </c>
      <c r="AA25" s="5">
        <f t="shared" si="15"/>
        <v>-1.5642083548220738</v>
      </c>
      <c r="AB25" s="3">
        <f t="shared" si="16"/>
        <v>3.482525651275211</v>
      </c>
      <c r="AC25" s="3">
        <f t="shared" si="17"/>
        <v>27.12680876201976</v>
      </c>
      <c r="AD25" s="9">
        <f t="shared" si="18"/>
        <v>7.6274158107856649E-2</v>
      </c>
      <c r="AE25" s="10">
        <f t="shared" si="19"/>
        <v>1.8028577753085084E-2</v>
      </c>
      <c r="AF25" s="3">
        <f t="shared" si="20"/>
        <v>1.7929281243358706</v>
      </c>
      <c r="AG25" s="11">
        <f t="shared" si="21"/>
        <v>31</v>
      </c>
      <c r="AH25" s="11">
        <f t="shared" si="28"/>
        <v>1</v>
      </c>
      <c r="AI25" s="11">
        <f t="shared" si="29"/>
        <v>1</v>
      </c>
      <c r="AJ25" s="11">
        <f t="shared" si="30"/>
        <v>28</v>
      </c>
      <c r="AK25" s="11">
        <f t="shared" si="31"/>
        <v>26</v>
      </c>
      <c r="AL25" s="11">
        <f t="shared" si="32"/>
        <v>31</v>
      </c>
      <c r="AM25" s="11">
        <f t="shared" si="33"/>
        <v>27</v>
      </c>
      <c r="AN25" s="11">
        <f t="shared" si="34"/>
        <v>1</v>
      </c>
      <c r="AO25" s="11">
        <f t="shared" si="35"/>
        <v>28</v>
      </c>
      <c r="AP25" s="11">
        <f t="shared" si="36"/>
        <v>28</v>
      </c>
      <c r="AQ25" s="11">
        <f t="shared" si="37"/>
        <v>29</v>
      </c>
      <c r="AR25">
        <f t="shared" si="22"/>
        <v>22</v>
      </c>
      <c r="AS25" s="2">
        <f t="shared" si="23"/>
        <v>19.426322052083407</v>
      </c>
      <c r="AT25" s="11">
        <f t="shared" si="24"/>
        <v>7</v>
      </c>
      <c r="AU25" s="6">
        <f t="shared" si="25"/>
        <v>0</v>
      </c>
      <c r="AV25" s="6">
        <f t="shared" si="26"/>
        <v>0</v>
      </c>
      <c r="AW25" s="3">
        <f t="shared" si="27"/>
        <v>1</v>
      </c>
    </row>
    <row r="26" spans="1:49" x14ac:dyDescent="0.25">
      <c r="A26" t="s">
        <v>52</v>
      </c>
      <c r="B26" t="s">
        <v>53</v>
      </c>
      <c r="C26" s="2">
        <f>_xll.BDP($A26,C$5)</f>
        <v>0.91902554747750698</v>
      </c>
      <c r="D26" s="6">
        <f>IF(_xll.BDP($A26,D$5,"EQY_FUND_YEAR",D$2,"FUND_PER","Y")=$A$1,_xll.BDP($A26,D$5,"EQY_FUND_YEAR",D$1,"FUND_PER","Y"),_xll.BDP($A26,D$5,"EQY_FUND_YEAR",D$2,"FUND_PER","Y"))</f>
        <v>1.3085355570130235</v>
      </c>
      <c r="E26" s="6">
        <f>IF(_xll.BDP($A26,E$5,"EQY_FUND_YEAR",E$2,"FUND_PER","Y")=$A$1,_xll.BDP($A26,E$5,"EQY_FUND_YEAR",E$1,"FUND_PER","Y"),_xll.BDP($A26,E$5,"EQY_FUND_YEAR",E$2,"FUND_PER","Y"))</f>
        <v>1.2148944351543007</v>
      </c>
      <c r="F26" s="6">
        <f>IF(_xll.BDP($A26,F$5,"EQY_FUND_YEAR",F$2,"FUND_PER","Y")=$A$1,_xll.BDP($A26,F$5,"EQY_FUND_YEAR",F$1,"FUND_PER","Y"),_xll.BDP($A26,F$5,"EQY_FUND_YEAR",F$2,"FUND_PER","Y"))</f>
        <v>1.2145847425092775</v>
      </c>
      <c r="G26" s="2">
        <f t="shared" si="6"/>
        <v>1.2460049115588674</v>
      </c>
      <c r="H26" s="2">
        <f t="shared" si="7"/>
        <v>4.4216024192356922E-2</v>
      </c>
      <c r="I26" s="2">
        <f>_xll.BDP($A26,I$5)</f>
        <v>0.44679936989832447</v>
      </c>
      <c r="J26" s="2">
        <f>_xll.BDP($A26,J$5)</f>
        <v>5.4383824298413798E-2</v>
      </c>
      <c r="K26" s="6">
        <f>IF(_xll.BDP($A26,K$5,"EQY_FUND_YEAR",K$2,"FUND_PER","Y")=$A$1,_xll.BDP($A26,K$5,"EQY_FUND_YEAR",K$1,"FUND_PER","Y"),_xll.BDP($A26,K$5,"EQY_FUND_YEAR",K$2,"FUND_PER","Y"))</f>
        <v>300.60000000000002</v>
      </c>
      <c r="L26" s="6">
        <f>IF(_xll.BDP($A26,L$5,"EQY_FUND_YEAR",L$2,"FUND_PER","Y")=$A$1,_xll.BDP($A26,L$5,"EQY_FUND_YEAR",L$1,"FUND_PER","Y"),_xll.BDP($A26,L$5,"EQY_FUND_YEAR",L$2,"FUND_PER","Y"))</f>
        <v>141.40000000000003</v>
      </c>
      <c r="M26" s="6">
        <f t="shared" si="8"/>
        <v>159.19999999999999</v>
      </c>
      <c r="N26" s="8">
        <f t="shared" si="9"/>
        <v>0.17944093778178538</v>
      </c>
      <c r="O26" s="13">
        <f>-(IF(_xll.BDP($A26,O$5,"EQY_FUND_YEAR",O$2,"FUND_PER","Y")=$A$1,_xll.BDP($A26,O$5,"EQY_FUND_YEAR",O$1,"FUND_PER","Y"),_xll.BDP($A26,O$5,"EQY_FUND_YEAR",O$2,"FUND_PER","Y")))</f>
        <v>273.10000000000002</v>
      </c>
      <c r="P26" s="13">
        <f>-(IF(_xll.BDP($A26,P$5,"EQY_FUND_YEAR",P$2,"FUND_PER","Y")=$A$1,_xll.BDP($A26,P$5,"EQY_FUND_YEAR",P$1,"FUND_PER","Y"),_xll.BDP($A26,P$5,"EQY_FUND_YEAR",P$2,"FUND_PER","Y")))</f>
        <v>254</v>
      </c>
      <c r="Q26" s="13">
        <f>-(IF(_xll.BDP($A26,Q$5,"EQY_FUND_YEAR",Q$2,"FUND_PER","Y")=$A$1,_xll.BDP($A26,Q$5,"EQY_FUND_YEAR",Q$1,"FUND_PER","Y"),_xll.BDP($A26,Q$5,"EQY_FUND_YEAR",Q$2,"FUND_PER","Y")))</f>
        <v>360.1</v>
      </c>
      <c r="R26" s="2">
        <f>_xll.BDP($A26,R$5)</f>
        <v>11.58930043491856</v>
      </c>
      <c r="S26" s="2">
        <f>_xll.BDP($A26,S$5)</f>
        <v>18.935075623459241</v>
      </c>
      <c r="T26" s="10">
        <f>_xll.BDP($A26,T$5)</f>
        <v>3.7752227516204403E-3</v>
      </c>
      <c r="U26" s="2">
        <f>_xll.BDP($A26,U$5)</f>
        <v>10.391986481346946</v>
      </c>
      <c r="V26" s="3">
        <f t="shared" si="10"/>
        <v>0.91902554747750698</v>
      </c>
      <c r="W26" s="3">
        <f t="shared" si="11"/>
        <v>1.3085355570130235</v>
      </c>
      <c r="X26" s="3">
        <f t="shared" si="12"/>
        <v>1.2460049115588674</v>
      </c>
      <c r="Y26" s="3">
        <f t="shared" si="13"/>
        <v>0.44679936989832447</v>
      </c>
      <c r="Z26" s="3">
        <f t="shared" si="14"/>
        <v>5.4383824298413798E-2</v>
      </c>
      <c r="AA26" s="5">
        <f t="shared" si="15"/>
        <v>0.17944093778178538</v>
      </c>
      <c r="AB26" s="3">
        <f t="shared" si="16"/>
        <v>11.58930043491856</v>
      </c>
      <c r="AC26" s="3">
        <f t="shared" si="17"/>
        <v>18.935075623459241</v>
      </c>
      <c r="AD26" s="9">
        <f t="shared" si="18"/>
        <v>4.4216024192356922E-2</v>
      </c>
      <c r="AE26" s="10">
        <f t="shared" si="19"/>
        <v>3.7752227516204403E-3</v>
      </c>
      <c r="AF26" s="3">
        <f t="shared" si="20"/>
        <v>10.391986481346946</v>
      </c>
      <c r="AG26" s="11">
        <f t="shared" si="21"/>
        <v>22</v>
      </c>
      <c r="AH26" s="11">
        <f t="shared" si="28"/>
        <v>3</v>
      </c>
      <c r="AI26" s="11">
        <f t="shared" si="29"/>
        <v>3</v>
      </c>
      <c r="AJ26" s="11">
        <f t="shared" si="30"/>
        <v>25</v>
      </c>
      <c r="AK26" s="11">
        <f t="shared" si="31"/>
        <v>23</v>
      </c>
      <c r="AL26" s="11">
        <f t="shared" si="32"/>
        <v>12</v>
      </c>
      <c r="AM26" s="11">
        <f t="shared" si="33"/>
        <v>17</v>
      </c>
      <c r="AN26" s="11">
        <f t="shared" si="34"/>
        <v>5</v>
      </c>
      <c r="AO26" s="11">
        <f t="shared" si="35"/>
        <v>17</v>
      </c>
      <c r="AP26" s="11">
        <f t="shared" si="36"/>
        <v>11</v>
      </c>
      <c r="AQ26" s="11">
        <f t="shared" si="37"/>
        <v>4</v>
      </c>
      <c r="AR26">
        <f t="shared" si="22"/>
        <v>9</v>
      </c>
      <c r="AS26" s="2">
        <f t="shared" si="23"/>
        <v>13.817945771215916</v>
      </c>
      <c r="AT26" s="11">
        <f t="shared" si="24"/>
        <v>-5</v>
      </c>
      <c r="AU26" s="6">
        <f t="shared" si="25"/>
        <v>0</v>
      </c>
      <c r="AV26" s="6">
        <f t="shared" si="26"/>
        <v>0</v>
      </c>
      <c r="AW26" s="3">
        <f t="shared" si="27"/>
        <v>1</v>
      </c>
    </row>
    <row r="27" spans="1:49" x14ac:dyDescent="0.25">
      <c r="A27" t="s">
        <v>54</v>
      </c>
      <c r="B27" t="s">
        <v>55</v>
      </c>
      <c r="C27" s="2">
        <f>_xll.BDP($A27,C$5)</f>
        <v>1.1283721361667978</v>
      </c>
      <c r="D27" s="6">
        <f>IF(_xll.BDP($A27,D$5,"EQY_FUND_YEAR",D$2,"FUND_PER","Y")=$A$1,_xll.BDP($A27,D$5,"EQY_FUND_YEAR",D$1,"FUND_PER","Y"),_xll.BDP($A27,D$5,"EQY_FUND_YEAR",D$2,"FUND_PER","Y"))</f>
        <v>0.6687996697285582</v>
      </c>
      <c r="E27" s="6">
        <f>IF(_xll.BDP($A27,E$5,"EQY_FUND_YEAR",E$2,"FUND_PER","Y")=$A$1,_xll.BDP($A27,E$5,"EQY_FUND_YEAR",E$1,"FUND_PER","Y"),_xll.BDP($A27,E$5,"EQY_FUND_YEAR",E$2,"FUND_PER","Y"))</f>
        <v>0.4386092187914713</v>
      </c>
      <c r="F27" s="6">
        <f>IF(_xll.BDP($A27,F$5,"EQY_FUND_YEAR",F$2,"FUND_PER","Y")=$A$1,_xll.BDP($A27,F$5,"EQY_FUND_YEAR",F$1,"FUND_PER","Y"),_xll.BDP($A27,F$5,"EQY_FUND_YEAR",F$2,"FUND_PER","Y"))</f>
        <v>0.3365096577431379</v>
      </c>
      <c r="G27" s="2">
        <f t="shared" si="6"/>
        <v>0.48130618208772247</v>
      </c>
      <c r="H27" s="2">
        <f t="shared" si="7"/>
        <v>0.13897586366550324</v>
      </c>
      <c r="I27" s="2">
        <f>_xll.BDP($A27,I$5)</f>
        <v>0.85648148148148151</v>
      </c>
      <c r="J27" s="2">
        <f>_xll.BDP($A27,J$5)</f>
        <v>0.15834522111269614</v>
      </c>
      <c r="K27" s="6">
        <f>IF(_xll.BDP($A27,K$5,"EQY_FUND_YEAR",K$2,"FUND_PER","Y")=$A$1,_xll.BDP($A27,K$5,"EQY_FUND_YEAR",K$1,"FUND_PER","Y"),_xll.BDP($A27,K$5,"EQY_FUND_YEAR",K$2,"FUND_PER","Y"))</f>
        <v>105</v>
      </c>
      <c r="L27" s="6">
        <f>IF(_xll.BDP($A27,L$5,"EQY_FUND_YEAR",L$2,"FUND_PER","Y")=$A$1,_xll.BDP($A27,L$5,"EQY_FUND_YEAR",L$1,"FUND_PER","Y"),_xll.BDP($A27,L$5,"EQY_FUND_YEAR",L$2,"FUND_PER","Y"))</f>
        <v>455</v>
      </c>
      <c r="M27" s="6">
        <f t="shared" si="8"/>
        <v>-350</v>
      </c>
      <c r="N27" s="8">
        <f t="shared" si="9"/>
        <v>-0.12064805239572561</v>
      </c>
      <c r="O27" s="13">
        <f>-(IF(_xll.BDP($A27,O$5,"EQY_FUND_YEAR",O$2,"FUND_PER","Y")=$A$1,_xll.BDP($A27,O$5,"EQY_FUND_YEAR",O$1,"FUND_PER","Y"),_xll.BDP($A27,O$5,"EQY_FUND_YEAR",O$2,"FUND_PER","Y")))</f>
        <v>596</v>
      </c>
      <c r="P27" s="13">
        <f>-(IF(_xll.BDP($A27,P$5,"EQY_FUND_YEAR",P$2,"FUND_PER","Y")=$A$1,_xll.BDP($A27,P$5,"EQY_FUND_YEAR",P$1,"FUND_PER","Y"),_xll.BDP($A27,P$5,"EQY_FUND_YEAR",P$2,"FUND_PER","Y")))</f>
        <v>1125</v>
      </c>
      <c r="Q27" s="13">
        <f>-(IF(_xll.BDP($A27,Q$5,"EQY_FUND_YEAR",Q$2,"FUND_PER","Y")=$A$1,_xll.BDP($A27,Q$5,"EQY_FUND_YEAR",Q$1,"FUND_PER","Y"),_xll.BDP($A27,Q$5,"EQY_FUND_YEAR",Q$2,"FUND_PER","Y")))</f>
        <v>1180</v>
      </c>
      <c r="R27" s="2">
        <f>_xll.BDP($A27,R$5)</f>
        <v>3.378927911275416</v>
      </c>
      <c r="S27" s="2">
        <f>_xll.BDP($A27,S$5)</f>
        <v>0.18673431756306469</v>
      </c>
      <c r="T27" s="10">
        <f>_xll.BDP($A27,T$5)</f>
        <v>2.06914903668249E-2</v>
      </c>
      <c r="U27" s="2">
        <f>_xll.BDP($A27,U$5)</f>
        <v>2.1195097012640538</v>
      </c>
      <c r="V27" s="3">
        <f t="shared" si="10"/>
        <v>1.1283721361667978</v>
      </c>
      <c r="W27" s="3">
        <f t="shared" si="11"/>
        <v>0.6687996697285582</v>
      </c>
      <c r="X27" s="3">
        <f t="shared" si="12"/>
        <v>0.48130618208772247</v>
      </c>
      <c r="Y27" s="3">
        <f t="shared" si="13"/>
        <v>0.85648148148148151</v>
      </c>
      <c r="Z27" s="3">
        <f t="shared" si="14"/>
        <v>0.15834522111269614</v>
      </c>
      <c r="AA27" s="5">
        <f t="shared" si="15"/>
        <v>-0.12064805239572561</v>
      </c>
      <c r="AB27" s="3">
        <f t="shared" si="16"/>
        <v>3.378927911275416</v>
      </c>
      <c r="AC27" s="3">
        <f t="shared" si="17"/>
        <v>0.18673431756306469</v>
      </c>
      <c r="AD27" s="9">
        <f t="shared" si="18"/>
        <v>0.13897586366550324</v>
      </c>
      <c r="AE27" s="10">
        <f t="shared" si="19"/>
        <v>2.06914903668249E-2</v>
      </c>
      <c r="AF27" s="3">
        <f t="shared" si="20"/>
        <v>2.1195097012640538</v>
      </c>
      <c r="AG27" s="11">
        <f t="shared" si="21"/>
        <v>21</v>
      </c>
      <c r="AH27" s="11">
        <f t="shared" si="28"/>
        <v>28</v>
      </c>
      <c r="AI27" s="11">
        <f t="shared" si="29"/>
        <v>34</v>
      </c>
      <c r="AJ27" s="11">
        <f t="shared" si="30"/>
        <v>23</v>
      </c>
      <c r="AK27" s="11">
        <f t="shared" si="31"/>
        <v>19</v>
      </c>
      <c r="AL27" s="11">
        <f t="shared" si="32"/>
        <v>16</v>
      </c>
      <c r="AM27" s="11">
        <f t="shared" si="33"/>
        <v>28</v>
      </c>
      <c r="AN27" s="11">
        <f t="shared" si="34"/>
        <v>30</v>
      </c>
      <c r="AO27" s="11">
        <f t="shared" si="35"/>
        <v>33</v>
      </c>
      <c r="AP27" s="11">
        <f t="shared" si="36"/>
        <v>30</v>
      </c>
      <c r="AQ27" s="11">
        <f t="shared" si="37"/>
        <v>27</v>
      </c>
      <c r="AR27">
        <f t="shared" si="22"/>
        <v>33</v>
      </c>
      <c r="AS27" s="2">
        <f t="shared" si="23"/>
        <v>26.010633471012728</v>
      </c>
      <c r="AT27" s="11">
        <f t="shared" si="24"/>
        <v>-6</v>
      </c>
      <c r="AU27" s="6">
        <f t="shared" si="25"/>
        <v>0</v>
      </c>
      <c r="AV27" s="6">
        <f t="shared" si="26"/>
        <v>0</v>
      </c>
      <c r="AW27" s="3">
        <f t="shared" si="27"/>
        <v>1</v>
      </c>
    </row>
    <row r="28" spans="1:49" x14ac:dyDescent="0.25">
      <c r="A28" t="s">
        <v>56</v>
      </c>
      <c r="B28" t="s">
        <v>57</v>
      </c>
      <c r="C28" s="2">
        <f>_xll.BDP($A28,C$5)</f>
        <v>0.54346714435477927</v>
      </c>
      <c r="D28" s="6">
        <f>IF(_xll.BDP($A28,D$5,"EQY_FUND_YEAR",D$2,"FUND_PER","Y")=$A$1,_xll.BDP($A28,D$5,"EQY_FUND_YEAR",D$1,"FUND_PER","Y"),_xll.BDP($A28,D$5,"EQY_FUND_YEAR",D$2,"FUND_PER","Y"))</f>
        <v>0.72393658885367174</v>
      </c>
      <c r="E28" s="6">
        <f>IF(_xll.BDP($A28,E$5,"EQY_FUND_YEAR",E$2,"FUND_PER","Y")=$A$1,_xll.BDP($A28,E$5,"EQY_FUND_YEAR",E$1,"FUND_PER","Y"),_xll.BDP($A28,E$5,"EQY_FUND_YEAR",E$2,"FUND_PER","Y"))</f>
        <v>0.69978226071906391</v>
      </c>
      <c r="F28" s="6">
        <f>IF(_xll.BDP($A28,F$5,"EQY_FUND_YEAR",F$2,"FUND_PER","Y")=$A$1,_xll.BDP($A28,F$5,"EQY_FUND_YEAR",F$1,"FUND_PER","Y"),_xll.BDP($A28,F$5,"EQY_FUND_YEAR",F$2,"FUND_PER","Y"))</f>
        <v>0.69044948586049859</v>
      </c>
      <c r="G28" s="2">
        <f t="shared" si="6"/>
        <v>0.70472277847774478</v>
      </c>
      <c r="H28" s="2">
        <f t="shared" si="7"/>
        <v>1.4110352074788378E-2</v>
      </c>
      <c r="I28" s="2">
        <f>_xll.BDP($A28,I$5)</f>
        <v>2.6555398308958154</v>
      </c>
      <c r="J28" s="2">
        <f>_xll.BDP($A28,J$5)</f>
        <v>0.15514828459116262</v>
      </c>
      <c r="K28" s="6">
        <f>IF(_xll.BDP($A28,K$5,"EQY_FUND_YEAR",K$2,"FUND_PER","Y")=$A$1,_xll.BDP($A28,K$5,"EQY_FUND_YEAR",K$1,"FUND_PER","Y"),_xll.BDP($A28,K$5,"EQY_FUND_YEAR",K$2,"FUND_PER","Y"))</f>
        <v>336.00700000000001</v>
      </c>
      <c r="L28" s="6">
        <f>IF(_xll.BDP($A28,L$5,"EQY_FUND_YEAR",L$2,"FUND_PER","Y")=$A$1,_xll.BDP($A28,L$5,"EQY_FUND_YEAR",L$1,"FUND_PER","Y"),_xll.BDP($A28,L$5,"EQY_FUND_YEAR",L$2,"FUND_PER","Y"))</f>
        <v>264.65100000000001</v>
      </c>
      <c r="M28" s="6">
        <f t="shared" si="8"/>
        <v>71.355999999999995</v>
      </c>
      <c r="N28" s="8">
        <f t="shared" si="9"/>
        <v>0.52859037135258868</v>
      </c>
      <c r="O28" s="13">
        <f>-(IF(_xll.BDP($A28,O$5,"EQY_FUND_YEAR",O$2,"FUND_PER","Y")=$A$1,_xll.BDP($A28,O$5,"EQY_FUND_YEAR",O$1,"FUND_PER","Y"),_xll.BDP($A28,O$5,"EQY_FUND_YEAR",O$2,"FUND_PER","Y")))</f>
        <v>52.704999999999998</v>
      </c>
      <c r="P28" s="13">
        <f>-(IF(_xll.BDP($A28,P$5,"EQY_FUND_YEAR",P$2,"FUND_PER","Y")=$A$1,_xll.BDP($A28,P$5,"EQY_FUND_YEAR",P$1,"FUND_PER","Y"),_xll.BDP($A28,P$5,"EQY_FUND_YEAR",P$2,"FUND_PER","Y")))</f>
        <v>46.776000000000003</v>
      </c>
      <c r="Q28" s="13">
        <f>-(IF(_xll.BDP($A28,Q$5,"EQY_FUND_YEAR",Q$2,"FUND_PER","Y")=$A$1,_xll.BDP($A28,Q$5,"EQY_FUND_YEAR",Q$1,"FUND_PER","Y"),_xll.BDP($A28,Q$5,"EQY_FUND_YEAR",Q$2,"FUND_PER","Y")))</f>
        <v>35.512</v>
      </c>
      <c r="R28" s="2">
        <f>_xll.BDP($A28,R$5)</f>
        <v>15.838246857857511</v>
      </c>
      <c r="S28" s="2">
        <f>_xll.BDP($A28,S$5)</f>
        <v>10.361943889784076</v>
      </c>
      <c r="T28" s="10">
        <f>_xll.BDP($A28,T$5)</f>
        <v>4.3271111793315425E-3</v>
      </c>
      <c r="U28" s="2">
        <f>_xll.BDP($A28,U$5)</f>
        <v>3.8406093077091983</v>
      </c>
      <c r="V28" s="3">
        <f t="shared" si="10"/>
        <v>0.54346714435477927</v>
      </c>
      <c r="W28" s="3">
        <f t="shared" si="11"/>
        <v>0.72393658885367174</v>
      </c>
      <c r="X28" s="3">
        <f t="shared" si="12"/>
        <v>0.70472277847774478</v>
      </c>
      <c r="Y28" s="3">
        <f t="shared" si="13"/>
        <v>2.6555398308958154</v>
      </c>
      <c r="Z28" s="3">
        <f t="shared" si="14"/>
        <v>0.15514828459116262</v>
      </c>
      <c r="AA28" s="5">
        <f t="shared" si="15"/>
        <v>0.52859037135258868</v>
      </c>
      <c r="AB28" s="3">
        <f t="shared" si="16"/>
        <v>15.838246857857511</v>
      </c>
      <c r="AC28" s="3">
        <f t="shared" si="17"/>
        <v>10.361943889784076</v>
      </c>
      <c r="AD28" s="9">
        <f t="shared" si="18"/>
        <v>1.4110352074788378E-2</v>
      </c>
      <c r="AE28" s="10">
        <f t="shared" si="19"/>
        <v>4.3271111793315425E-3</v>
      </c>
      <c r="AF28" s="3">
        <f t="shared" si="20"/>
        <v>3.8406093077091983</v>
      </c>
      <c r="AG28" s="11">
        <f t="shared" si="21"/>
        <v>24</v>
      </c>
      <c r="AH28" s="11">
        <f t="shared" si="28"/>
        <v>25</v>
      </c>
      <c r="AI28" s="11">
        <f t="shared" si="29"/>
        <v>26</v>
      </c>
      <c r="AJ28" s="11">
        <f t="shared" si="30"/>
        <v>16</v>
      </c>
      <c r="AK28" s="11">
        <f t="shared" si="31"/>
        <v>20</v>
      </c>
      <c r="AL28" s="11">
        <f t="shared" si="32"/>
        <v>8</v>
      </c>
      <c r="AM28" s="11">
        <f t="shared" si="33"/>
        <v>8</v>
      </c>
      <c r="AN28" s="11">
        <f t="shared" si="34"/>
        <v>12</v>
      </c>
      <c r="AO28" s="11">
        <f t="shared" si="35"/>
        <v>8</v>
      </c>
      <c r="AP28" s="11">
        <f t="shared" si="36"/>
        <v>13</v>
      </c>
      <c r="AQ28" s="11">
        <f t="shared" si="37"/>
        <v>16</v>
      </c>
      <c r="AR28">
        <f t="shared" si="22"/>
        <v>17</v>
      </c>
      <c r="AS28" s="2">
        <f t="shared" si="23"/>
        <v>16.768584022506356</v>
      </c>
      <c r="AT28" s="11">
        <f t="shared" si="24"/>
        <v>-1</v>
      </c>
      <c r="AU28" s="6">
        <f t="shared" si="25"/>
        <v>0</v>
      </c>
      <c r="AV28" s="6">
        <f t="shared" si="26"/>
        <v>1</v>
      </c>
      <c r="AW28" s="3">
        <f t="shared" si="27"/>
        <v>0</v>
      </c>
    </row>
    <row r="29" spans="1:49" x14ac:dyDescent="0.25">
      <c r="A29" t="s">
        <v>58</v>
      </c>
      <c r="B29" t="s">
        <v>59</v>
      </c>
      <c r="C29" s="2">
        <f>_xll.BDP($A29,C$5)</f>
        <v>-0.79529432158857694</v>
      </c>
      <c r="D29" s="6">
        <f>IF(_xll.BDP($A29,D$5,"EQY_FUND_YEAR",D$2,"FUND_PER","Y")=$A$1,_xll.BDP($A29,D$5,"EQY_FUND_YEAR",D$1,"FUND_PER","Y"),_xll.BDP($A29,D$5,"EQY_FUND_YEAR",D$2,"FUND_PER","Y"))</f>
        <v>0.64981498953159789</v>
      </c>
      <c r="E29" s="6">
        <f>IF(_xll.BDP($A29,E$5,"EQY_FUND_YEAR",E$2,"FUND_PER","Y")=$A$1,_xll.BDP($A29,E$5,"EQY_FUND_YEAR",E$1,"FUND_PER","Y"),_xll.BDP($A29,E$5,"EQY_FUND_YEAR",E$2,"FUND_PER","Y"))</f>
        <v>0.66062982976100038</v>
      </c>
      <c r="F29" s="6">
        <f>IF(_xll.BDP($A29,F$5,"EQY_FUND_YEAR",F$2,"FUND_PER","Y")=$A$1,_xll.BDP($A29,F$5,"EQY_FUND_YEAR",F$1,"FUND_PER","Y"),_xll.BDP($A29,F$5,"EQY_FUND_YEAR",F$2,"FUND_PER","Y"))</f>
        <v>0.64669278352845638</v>
      </c>
      <c r="G29" s="2">
        <f t="shared" si="6"/>
        <v>0.65237920094035151</v>
      </c>
      <c r="H29" s="2">
        <f t="shared" si="7"/>
        <v>5.9716943175620327E-3</v>
      </c>
      <c r="I29" s="2">
        <f>_xll.BDP($A29,I$5)</f>
        <v>5.1443540714066316</v>
      </c>
      <c r="J29" s="2">
        <f>_xll.BDP($A29,J$5)</f>
        <v>0.53240704844904141</v>
      </c>
      <c r="K29" s="6">
        <f>IF(_xll.BDP($A29,K$5,"EQY_FUND_YEAR",K$2,"FUND_PER","Y")=$A$1,_xll.BDP($A29,K$5,"EQY_FUND_YEAR",K$1,"FUND_PER","Y"),_xll.BDP($A29,K$5,"EQY_FUND_YEAR",K$2,"FUND_PER","Y"))</f>
        <v>135.42100000000002</v>
      </c>
      <c r="L29" s="6">
        <f>IF(_xll.BDP($A29,L$5,"EQY_FUND_YEAR",L$2,"FUND_PER","Y")=$A$1,_xll.BDP($A29,L$5,"EQY_FUND_YEAR",L$1,"FUND_PER","Y"),_xll.BDP($A29,L$5,"EQY_FUND_YEAR",L$2,"FUND_PER","Y"))</f>
        <v>170.68600000000001</v>
      </c>
      <c r="M29" s="6">
        <f t="shared" si="8"/>
        <v>-35.264999999999986</v>
      </c>
      <c r="N29" s="8">
        <f t="shared" si="9"/>
        <v>-0.19385001016936104</v>
      </c>
      <c r="O29" s="13">
        <f>-(IF(_xll.BDP($A29,O$5,"EQY_FUND_YEAR",O$2,"FUND_PER","Y")=$A$1,_xll.BDP($A29,O$5,"EQY_FUND_YEAR",O$1,"FUND_PER","Y"),_xll.BDP($A29,O$5,"EQY_FUND_YEAR",O$2,"FUND_PER","Y")))</f>
        <v>58.04</v>
      </c>
      <c r="P29" s="13">
        <f>-(IF(_xll.BDP($A29,P$5,"EQY_FUND_YEAR",P$2,"FUND_PER","Y")=$A$1,_xll.BDP($A29,P$5,"EQY_FUND_YEAR",P$1,"FUND_PER","Y"),_xll.BDP($A29,P$5,"EQY_FUND_YEAR",P$2,"FUND_PER","Y")))</f>
        <v>68.471999999999994</v>
      </c>
      <c r="Q29" s="13">
        <f>-(IF(_xll.BDP($A29,Q$5,"EQY_FUND_YEAR",Q$2,"FUND_PER","Y")=$A$1,_xll.BDP($A29,Q$5,"EQY_FUND_YEAR",Q$1,"FUND_PER","Y"),_xll.BDP($A29,Q$5,"EQY_FUND_YEAR",Q$2,"FUND_PER","Y")))</f>
        <v>55.406999999999996</v>
      </c>
      <c r="R29" s="2">
        <f>_xll.BDP($A29,R$5)</f>
        <v>8.2379649761308329</v>
      </c>
      <c r="S29" s="2">
        <f>_xll.BDP($A29,S$5)</f>
        <v>2.216448328047965</v>
      </c>
      <c r="T29" s="10">
        <f>_xll.BDP($A29,T$5)</f>
        <v>1.2140898586706708E-2</v>
      </c>
      <c r="U29" s="2">
        <f>_xll.BDP($A29,U$5)</f>
        <v>1.5121812294624732</v>
      </c>
      <c r="V29" s="3">
        <f t="shared" si="10"/>
        <v>-0.79529432158857694</v>
      </c>
      <c r="W29" s="3">
        <f t="shared" si="11"/>
        <v>0.64981498953159789</v>
      </c>
      <c r="X29" s="3">
        <f t="shared" si="12"/>
        <v>0.65237920094035151</v>
      </c>
      <c r="Y29" s="3">
        <f t="shared" si="13"/>
        <v>5.1443540714066316</v>
      </c>
      <c r="Z29" s="3">
        <f t="shared" si="14"/>
        <v>0.53240704844904141</v>
      </c>
      <c r="AA29" s="5">
        <f t="shared" si="15"/>
        <v>-0.19385001016936104</v>
      </c>
      <c r="AB29" s="3">
        <f t="shared" si="16"/>
        <v>8.2379649761308329</v>
      </c>
      <c r="AC29" s="3">
        <f t="shared" si="17"/>
        <v>2.216448328047965</v>
      </c>
      <c r="AD29" s="9">
        <f t="shared" si="18"/>
        <v>5.9716943175620327E-3</v>
      </c>
      <c r="AE29" s="10">
        <f t="shared" si="19"/>
        <v>1.2140898586706708E-2</v>
      </c>
      <c r="AF29" s="3">
        <f t="shared" si="20"/>
        <v>1.5121812294624732</v>
      </c>
      <c r="AG29" s="11">
        <f t="shared" si="21"/>
        <v>28</v>
      </c>
      <c r="AH29" s="11">
        <f t="shared" si="28"/>
        <v>29</v>
      </c>
      <c r="AI29" s="11">
        <f t="shared" si="29"/>
        <v>29</v>
      </c>
      <c r="AJ29" s="11">
        <f t="shared" si="30"/>
        <v>7</v>
      </c>
      <c r="AK29" s="11">
        <f t="shared" si="31"/>
        <v>8</v>
      </c>
      <c r="AL29" s="11">
        <f t="shared" si="32"/>
        <v>21</v>
      </c>
      <c r="AM29" s="11">
        <f t="shared" si="33"/>
        <v>21</v>
      </c>
      <c r="AN29" s="11">
        <f t="shared" si="34"/>
        <v>29</v>
      </c>
      <c r="AO29" s="11">
        <f t="shared" si="35"/>
        <v>3</v>
      </c>
      <c r="AP29" s="11">
        <f t="shared" si="36"/>
        <v>26</v>
      </c>
      <c r="AQ29" s="11">
        <f t="shared" si="37"/>
        <v>33</v>
      </c>
      <c r="AR29">
        <f t="shared" si="22"/>
        <v>32</v>
      </c>
      <c r="AS29" s="2">
        <f t="shared" si="23"/>
        <v>23.492383539390513</v>
      </c>
      <c r="AT29" s="11">
        <f t="shared" si="24"/>
        <v>1</v>
      </c>
      <c r="AU29" s="6">
        <f t="shared" si="25"/>
        <v>0</v>
      </c>
      <c r="AV29" s="6">
        <f t="shared" si="26"/>
        <v>0</v>
      </c>
      <c r="AW29" s="3">
        <f t="shared" si="27"/>
        <v>1</v>
      </c>
    </row>
    <row r="30" spans="1:49" x14ac:dyDescent="0.25">
      <c r="A30" t="s">
        <v>60</v>
      </c>
      <c r="B30" t="s">
        <v>61</v>
      </c>
      <c r="C30" s="2">
        <f>_xll.BDP($A30,C$5)</f>
        <v>5.4350036289168733</v>
      </c>
      <c r="D30" s="6">
        <f>IF(_xll.BDP($A30,D$5,"EQY_FUND_YEAR",D$2,"FUND_PER","Y")=$A$1,_xll.BDP($A30,D$5,"EQY_FUND_YEAR",D$1,"FUND_PER","Y"),_xll.BDP($A30,D$5,"EQY_FUND_YEAR",D$2,"FUND_PER","Y"))</f>
        <v>0.8327935761501265</v>
      </c>
      <c r="E30" s="6">
        <f>IF(_xll.BDP($A30,E$5,"EQY_FUND_YEAR",E$2,"FUND_PER","Y")=$A$1,_xll.BDP($A30,E$5,"EQY_FUND_YEAR",E$1,"FUND_PER","Y"),_xll.BDP($A30,E$5,"EQY_FUND_YEAR",E$2,"FUND_PER","Y"))</f>
        <v>0.82219213892260301</v>
      </c>
      <c r="F30" s="6">
        <f>IF(_xll.BDP($A30,F$5,"EQY_FUND_YEAR",F$2,"FUND_PER","Y")=$A$1,_xll.BDP($A30,F$5,"EQY_FUND_YEAR",F$1,"FUND_PER","Y"),_xll.BDP($A30,F$5,"EQY_FUND_YEAR",F$2,"FUND_PER","Y"))</f>
        <v>0.86419628177564178</v>
      </c>
      <c r="G30" s="2">
        <f t="shared" si="6"/>
        <v>0.8397273322827904</v>
      </c>
      <c r="H30" s="2">
        <f t="shared" si="7"/>
        <v>1.7835259736171734E-2</v>
      </c>
      <c r="I30" s="2">
        <f>_xll.BDP($A30,I$5)</f>
        <v>2.3758789686767527</v>
      </c>
      <c r="J30" s="2">
        <f>_xll.BDP($A30,J$5)</f>
        <v>0.20958646616541354</v>
      </c>
      <c r="K30" s="6">
        <f>IF(_xll.BDP($A30,K$5,"EQY_FUND_YEAR",K$2,"FUND_PER","Y")=$A$1,_xll.BDP($A30,K$5,"EQY_FUND_YEAR",K$1,"FUND_PER","Y"),_xll.BDP($A30,K$5,"EQY_FUND_YEAR",K$2,"FUND_PER","Y"))</f>
        <v>183.4</v>
      </c>
      <c r="L30" s="6">
        <f>IF(_xll.BDP($A30,L$5,"EQY_FUND_YEAR",L$2,"FUND_PER","Y")=$A$1,_xll.BDP($A30,L$5,"EQY_FUND_YEAR",L$1,"FUND_PER","Y"),_xll.BDP($A30,L$5,"EQY_FUND_YEAR",L$2,"FUND_PER","Y"))</f>
        <v>107.19999999999999</v>
      </c>
      <c r="M30" s="6">
        <f t="shared" si="8"/>
        <v>76.200000000000017</v>
      </c>
      <c r="N30" s="8">
        <f t="shared" si="9"/>
        <v>0.66959578207381387</v>
      </c>
      <c r="O30" s="13">
        <f>-(IF(_xll.BDP($A30,O$5,"EQY_FUND_YEAR",O$2,"FUND_PER","Y")=$A$1,_xll.BDP($A30,O$5,"EQY_FUND_YEAR",O$1,"FUND_PER","Y"),_xll.BDP($A30,O$5,"EQY_FUND_YEAR",O$2,"FUND_PER","Y")))</f>
        <v>29.4</v>
      </c>
      <c r="P30" s="13">
        <f>-(IF(_xll.BDP($A30,P$5,"EQY_FUND_YEAR",P$2,"FUND_PER","Y")=$A$1,_xll.BDP($A30,P$5,"EQY_FUND_YEAR",P$1,"FUND_PER","Y"),_xll.BDP($A30,P$5,"EQY_FUND_YEAR",P$2,"FUND_PER","Y")))</f>
        <v>47.6</v>
      </c>
      <c r="Q30" s="13">
        <f>-(IF(_xll.BDP($A30,Q$5,"EQY_FUND_YEAR",Q$2,"FUND_PER","Y")=$A$1,_xll.BDP($A30,Q$5,"EQY_FUND_YEAR",Q$1,"FUND_PER","Y"),_xll.BDP($A30,Q$5,"EQY_FUND_YEAR",Q$2,"FUND_PER","Y")))</f>
        <v>36.799999999999997</v>
      </c>
      <c r="R30" s="2">
        <f>_xll.BDP($A30,R$5)</f>
        <v>8.2475272635049439</v>
      </c>
      <c r="S30" s="2">
        <f>_xll.BDP($A30,S$5)</f>
        <v>6.7930926678786401</v>
      </c>
      <c r="T30" s="10">
        <f>_xll.BDP($A30,T$5)</f>
        <v>2.0197788528958729E-2</v>
      </c>
      <c r="U30" s="2">
        <f>_xll.BDP($A30,U$5)</f>
        <v>11.244484888862774</v>
      </c>
      <c r="V30" s="3">
        <f t="shared" si="10"/>
        <v>5.4350036289168733</v>
      </c>
      <c r="W30" s="3">
        <f t="shared" si="11"/>
        <v>0.8327935761501265</v>
      </c>
      <c r="X30" s="3">
        <f t="shared" si="12"/>
        <v>0.8397273322827904</v>
      </c>
      <c r="Y30" s="3">
        <f t="shared" si="13"/>
        <v>2.3758789686767527</v>
      </c>
      <c r="Z30" s="3">
        <f t="shared" si="14"/>
        <v>0.20958646616541354</v>
      </c>
      <c r="AA30" s="5">
        <f t="shared" si="15"/>
        <v>0.66959578207381387</v>
      </c>
      <c r="AB30" s="3">
        <f t="shared" si="16"/>
        <v>8.2475272635049439</v>
      </c>
      <c r="AC30" s="3">
        <f t="shared" si="17"/>
        <v>6.7930926678786401</v>
      </c>
      <c r="AD30" s="9">
        <f t="shared" si="18"/>
        <v>1.7835259736171734E-2</v>
      </c>
      <c r="AE30" s="10">
        <f t="shared" si="19"/>
        <v>2.0197788528958729E-2</v>
      </c>
      <c r="AF30" s="3">
        <f t="shared" si="20"/>
        <v>11.244484888862774</v>
      </c>
      <c r="AG30" s="11">
        <f t="shared" si="21"/>
        <v>9</v>
      </c>
      <c r="AH30" s="11">
        <f t="shared" si="28"/>
        <v>15</v>
      </c>
      <c r="AI30" s="11">
        <f t="shared" si="29"/>
        <v>16</v>
      </c>
      <c r="AJ30" s="11">
        <f t="shared" si="30"/>
        <v>19</v>
      </c>
      <c r="AK30" s="11">
        <f t="shared" si="31"/>
        <v>15</v>
      </c>
      <c r="AL30" s="11">
        <f t="shared" si="32"/>
        <v>6</v>
      </c>
      <c r="AM30" s="11">
        <f t="shared" si="33"/>
        <v>20</v>
      </c>
      <c r="AN30" s="11">
        <f t="shared" si="34"/>
        <v>20</v>
      </c>
      <c r="AO30" s="11">
        <f t="shared" si="35"/>
        <v>10</v>
      </c>
      <c r="AP30" s="11">
        <f t="shared" si="36"/>
        <v>29</v>
      </c>
      <c r="AQ30" s="11">
        <f t="shared" si="37"/>
        <v>3</v>
      </c>
      <c r="AR30">
        <f t="shared" si="22"/>
        <v>14</v>
      </c>
      <c r="AS30" s="2">
        <f t="shared" si="23"/>
        <v>15.56901571765677</v>
      </c>
      <c r="AT30" s="11">
        <f t="shared" si="24"/>
        <v>-11</v>
      </c>
      <c r="AU30" s="6">
        <f t="shared" si="25"/>
        <v>0</v>
      </c>
      <c r="AV30" s="6">
        <f t="shared" si="26"/>
        <v>0</v>
      </c>
      <c r="AW30" s="3">
        <f t="shared" si="27"/>
        <v>1</v>
      </c>
    </row>
    <row r="31" spans="1:49" x14ac:dyDescent="0.25">
      <c r="A31" t="s">
        <v>62</v>
      </c>
      <c r="B31" t="s">
        <v>63</v>
      </c>
      <c r="C31" s="2">
        <f>_xll.BDP($A31,C$5)</f>
        <v>-6.6790953843865664</v>
      </c>
      <c r="D31" s="6">
        <f>IF(_xll.BDP($A31,D$5,"EQY_FUND_YEAR",D$2,"FUND_PER","Y")=$A$1,_xll.BDP($A31,D$5,"EQY_FUND_YEAR",D$1,"FUND_PER","Y"),_xll.BDP($A31,D$5,"EQY_FUND_YEAR",D$2,"FUND_PER","Y"))</f>
        <v>0.80445153333405661</v>
      </c>
      <c r="E31" s="6">
        <f>IF(_xll.BDP($A31,E$5,"EQY_FUND_YEAR",E$2,"FUND_PER","Y")=$A$1,_xll.BDP($A31,E$5,"EQY_FUND_YEAR",E$1,"FUND_PER","Y"),_xll.BDP($A31,E$5,"EQY_FUND_YEAR",E$2,"FUND_PER","Y"))</f>
        <v>0.8494766316594986</v>
      </c>
      <c r="F31" s="6">
        <f>IF(_xll.BDP($A31,F$5,"EQY_FUND_YEAR",F$2,"FUND_PER","Y")=$A$1,_xll.BDP($A31,F$5,"EQY_FUND_YEAR",F$1,"FUND_PER","Y"),_xll.BDP($A31,F$5,"EQY_FUND_YEAR",F$2,"FUND_PER","Y"))</f>
        <v>0.93413005364729362</v>
      </c>
      <c r="G31" s="2">
        <f t="shared" si="6"/>
        <v>0.86268607288028287</v>
      </c>
      <c r="H31" s="2">
        <f t="shared" si="7"/>
        <v>5.3758699517266806E-2</v>
      </c>
      <c r="I31" s="2">
        <f>_xll.BDP($A31,I$5)</f>
        <v>0</v>
      </c>
      <c r="J31" s="2">
        <f>_xll.BDP($A31,J$5)</f>
        <v>0</v>
      </c>
      <c r="K31" s="6">
        <f>IF(_xll.BDP($A31,K$5,"EQY_FUND_YEAR",K$2,"FUND_PER","Y")=$A$1,_xll.BDP($A31,K$5,"EQY_FUND_YEAR",K$1,"FUND_PER","Y"),_xll.BDP($A31,K$5,"EQY_FUND_YEAR",K$2,"FUND_PER","Y"))</f>
        <v>16.881999999999998</v>
      </c>
      <c r="L31" s="6">
        <f>IF(_xll.BDP($A31,L$5,"EQY_FUND_YEAR",L$2,"FUND_PER","Y")=$A$1,_xll.BDP($A31,L$5,"EQY_FUND_YEAR",L$1,"FUND_PER","Y"),_xll.BDP($A31,L$5,"EQY_FUND_YEAR",L$2,"FUND_PER","Y"))</f>
        <v>61.925999999999995</v>
      </c>
      <c r="M31" s="6">
        <f t="shared" si="8"/>
        <v>-45.043999999999997</v>
      </c>
      <c r="N31" s="8">
        <f t="shared" si="9"/>
        <v>-2.1648483683375783</v>
      </c>
      <c r="O31" s="13">
        <f>-(IF(_xll.BDP($A31,O$5,"EQY_FUND_YEAR",O$2,"FUND_PER","Y")=$A$1,_xll.BDP($A31,O$5,"EQY_FUND_YEAR",O$1,"FUND_PER","Y"),_xll.BDP($A31,O$5,"EQY_FUND_YEAR",O$2,"FUND_PER","Y")))</f>
        <v>7.3959999999999999</v>
      </c>
      <c r="P31" s="13">
        <f>-(IF(_xll.BDP($A31,P$5,"EQY_FUND_YEAR",P$2,"FUND_PER","Y")=$A$1,_xll.BDP($A31,P$5,"EQY_FUND_YEAR",P$1,"FUND_PER","Y"),_xll.BDP($A31,P$5,"EQY_FUND_YEAR",P$2,"FUND_PER","Y")))</f>
        <v>6.95</v>
      </c>
      <c r="Q31" s="13">
        <f>-(IF(_xll.BDP($A31,Q$5,"EQY_FUND_YEAR",Q$2,"FUND_PER","Y")=$A$1,_xll.BDP($A31,Q$5,"EQY_FUND_YEAR",Q$1,"FUND_PER","Y"),_xll.BDP($A31,Q$5,"EQY_FUND_YEAR",Q$2,"FUND_PER","Y")))</f>
        <v>6.4610000000000003</v>
      </c>
      <c r="R31" s="2">
        <f>_xll.BDP($A31,R$5)</f>
        <v>17.92351674550283</v>
      </c>
      <c r="S31" s="2">
        <f>_xll.BDP($A31,S$5)</f>
        <v>12.656532769290447</v>
      </c>
      <c r="T31" s="10">
        <f>_xll.BDP($A31,T$5)</f>
        <v>1.3890479384072116E-3</v>
      </c>
      <c r="U31" s="2">
        <f>_xll.BDP($A31,U$5)</f>
        <v>2.5424787391183084</v>
      </c>
      <c r="V31" s="3">
        <f t="shared" si="10"/>
        <v>-6.6790953843865664</v>
      </c>
      <c r="W31" s="3">
        <f t="shared" si="11"/>
        <v>0.80445153333405661</v>
      </c>
      <c r="X31" s="3">
        <f t="shared" si="12"/>
        <v>0.86268607288028287</v>
      </c>
      <c r="Y31" s="3">
        <f t="shared" si="13"/>
        <v>0</v>
      </c>
      <c r="Z31" s="3">
        <f t="shared" si="14"/>
        <v>0</v>
      </c>
      <c r="AA31" s="5">
        <f t="shared" si="15"/>
        <v>-2.1648483683375783</v>
      </c>
      <c r="AB31" s="3">
        <f t="shared" si="16"/>
        <v>17.92351674550283</v>
      </c>
      <c r="AC31" s="3">
        <f t="shared" si="17"/>
        <v>12.656532769290447</v>
      </c>
      <c r="AD31" s="9">
        <f t="shared" si="18"/>
        <v>5.3758699517266806E-2</v>
      </c>
      <c r="AE31" s="10">
        <f t="shared" si="19"/>
        <v>1.3890479384072116E-3</v>
      </c>
      <c r="AF31" s="3">
        <f t="shared" si="20"/>
        <v>2.5424787391183084</v>
      </c>
      <c r="AG31" s="11">
        <f t="shared" si="21"/>
        <v>33</v>
      </c>
      <c r="AH31" s="11">
        <f t="shared" si="28"/>
        <v>18</v>
      </c>
      <c r="AI31" s="11">
        <f t="shared" si="29"/>
        <v>15</v>
      </c>
      <c r="AJ31" s="11">
        <f t="shared" si="30"/>
        <v>28</v>
      </c>
      <c r="AK31" s="11">
        <f t="shared" si="31"/>
        <v>26</v>
      </c>
      <c r="AL31" s="11">
        <f t="shared" si="32"/>
        <v>33</v>
      </c>
      <c r="AM31" s="11">
        <f t="shared" si="33"/>
        <v>4</v>
      </c>
      <c r="AN31" s="11">
        <f t="shared" si="34"/>
        <v>10</v>
      </c>
      <c r="AO31" s="11">
        <f t="shared" si="35"/>
        <v>21</v>
      </c>
      <c r="AP31" s="11">
        <f t="shared" si="36"/>
        <v>2</v>
      </c>
      <c r="AQ31" s="11">
        <f t="shared" si="37"/>
        <v>25</v>
      </c>
      <c r="AR31">
        <f t="shared" si="22"/>
        <v>18</v>
      </c>
      <c r="AS31" s="2">
        <f t="shared" si="23"/>
        <v>17.236221104577844</v>
      </c>
      <c r="AT31" s="11">
        <f t="shared" si="24"/>
        <v>7</v>
      </c>
      <c r="AU31" s="6">
        <f t="shared" si="25"/>
        <v>0</v>
      </c>
      <c r="AV31" s="6">
        <f t="shared" si="26"/>
        <v>1</v>
      </c>
      <c r="AW31" s="3">
        <f t="shared" si="27"/>
        <v>0</v>
      </c>
    </row>
    <row r="32" spans="1:49" x14ac:dyDescent="0.25">
      <c r="A32" t="s">
        <v>64</v>
      </c>
      <c r="B32" t="s">
        <v>65</v>
      </c>
      <c r="C32" s="2">
        <f>_xll.BDP($A32,C$5)</f>
        <v>17.507267729417791</v>
      </c>
      <c r="D32" s="6">
        <f>IF(_xll.BDP($A32,D$5,"EQY_FUND_YEAR",D$2,"FUND_PER","Y")=$A$1,_xll.BDP($A32,D$5,"EQY_FUND_YEAR",D$1,"FUND_PER","Y"),_xll.BDP($A32,D$5,"EQY_FUND_YEAR",D$2,"FUND_PER","Y"))</f>
        <v>0.77993924193719311</v>
      </c>
      <c r="E32" s="6">
        <f>IF(_xll.BDP($A32,E$5,"EQY_FUND_YEAR",E$2,"FUND_PER","Y")=$A$1,_xll.BDP($A32,E$5,"EQY_FUND_YEAR",E$1,"FUND_PER","Y"),_xll.BDP($A32,E$5,"EQY_FUND_YEAR",E$2,"FUND_PER","Y"))</f>
        <v>0.6403623933524164</v>
      </c>
      <c r="F32" s="6">
        <f>IF(_xll.BDP($A32,F$5,"EQY_FUND_YEAR",F$2,"FUND_PER","Y")=$A$1,_xll.BDP($A32,F$5,"EQY_FUND_YEAR",F$1,"FUND_PER","Y"),_xll.BDP($A32,F$5,"EQY_FUND_YEAR",F$2,"FUND_PER","Y"))</f>
        <v>0.64713963780510975</v>
      </c>
      <c r="G32" s="2">
        <f t="shared" si="6"/>
        <v>0.68914709103157312</v>
      </c>
      <c r="H32" s="2">
        <f t="shared" si="7"/>
        <v>6.4259337895461024E-2</v>
      </c>
      <c r="I32" s="2">
        <f>_xll.BDP($A32,I$5)</f>
        <v>0</v>
      </c>
      <c r="J32" s="2">
        <f>_xll.BDP($A32,J$5)</f>
        <v>0</v>
      </c>
      <c r="K32" s="6">
        <f>IF(_xll.BDP($A32,K$5,"EQY_FUND_YEAR",K$2,"FUND_PER","Y")=$A$1,_xll.BDP($A32,K$5,"EQY_FUND_YEAR",K$1,"FUND_PER","Y"),_xll.BDP($A32,K$5,"EQY_FUND_YEAR",K$2,"FUND_PER","Y"))</f>
        <v>8.0999999999999517E-2</v>
      </c>
      <c r="L32" s="6">
        <f>IF(_xll.BDP($A32,L$5,"EQY_FUND_YEAR",L$2,"FUND_PER","Y")=$A$1,_xll.BDP($A32,L$5,"EQY_FUND_YEAR",L$1,"FUND_PER","Y"),_xll.BDP($A32,L$5,"EQY_FUND_YEAR",L$2,"FUND_PER","Y"))</f>
        <v>-1.077</v>
      </c>
      <c r="M32" s="6">
        <f t="shared" si="8"/>
        <v>1.1579999999999995</v>
      </c>
      <c r="N32" s="8">
        <f t="shared" si="9"/>
        <v>2.7393371655666729E-2</v>
      </c>
      <c r="O32" s="13">
        <f>-(IF(_xll.BDP($A32,O$5,"EQY_FUND_YEAR",O$2,"FUND_PER","Y")=$A$1,_xll.BDP($A32,O$5,"EQY_FUND_YEAR",O$1,"FUND_PER","Y"),_xll.BDP($A32,O$5,"EQY_FUND_YEAR",O$2,"FUND_PER","Y")))</f>
        <v>10.121</v>
      </c>
      <c r="P32" s="13">
        <f>-(IF(_xll.BDP($A32,P$5,"EQY_FUND_YEAR",P$2,"FUND_PER","Y")=$A$1,_xll.BDP($A32,P$5,"EQY_FUND_YEAR",P$1,"FUND_PER","Y"),_xll.BDP($A32,P$5,"EQY_FUND_YEAR",P$2,"FUND_PER","Y")))</f>
        <v>18.41</v>
      </c>
      <c r="Q32" s="13">
        <f>-(IF(_xll.BDP($A32,Q$5,"EQY_FUND_YEAR",Q$2,"FUND_PER","Y")=$A$1,_xll.BDP($A32,Q$5,"EQY_FUND_YEAR",Q$1,"FUND_PER","Y"),_xll.BDP($A32,Q$5,"EQY_FUND_YEAR",Q$2,"FUND_PER","Y")))</f>
        <v>13.742000000000001</v>
      </c>
      <c r="R32" s="2">
        <f>_xll.BDP($A32,R$5)</f>
        <v>2.302475981508644</v>
      </c>
      <c r="S32" s="2">
        <f>_xll.BDP($A32,S$5)</f>
        <v>3.5279035126798592</v>
      </c>
      <c r="T32" s="10">
        <f>_xll.BDP($A32,T$5)</f>
        <v>4.9360730625613192E-2</v>
      </c>
      <c r="U32" s="2">
        <f>_xll.BDP($A32,U$5)</f>
        <v>1.474952308902066</v>
      </c>
      <c r="V32" s="3">
        <f t="shared" si="10"/>
        <v>17.507267729417791</v>
      </c>
      <c r="W32" s="3">
        <f t="shared" si="11"/>
        <v>0.77993924193719311</v>
      </c>
      <c r="X32" s="3">
        <f t="shared" si="12"/>
        <v>0.68914709103157312</v>
      </c>
      <c r="Y32" s="3">
        <f t="shared" si="13"/>
        <v>0</v>
      </c>
      <c r="Z32" s="3">
        <f t="shared" si="14"/>
        <v>0</v>
      </c>
      <c r="AA32" s="5">
        <f t="shared" si="15"/>
        <v>2.7393371655666729E-2</v>
      </c>
      <c r="AB32" s="3">
        <f t="shared" si="16"/>
        <v>2.302475981508644</v>
      </c>
      <c r="AC32" s="3">
        <f t="shared" si="17"/>
        <v>3.5279035126798592</v>
      </c>
      <c r="AD32" s="9">
        <f t="shared" si="18"/>
        <v>6.4259337895461024E-2</v>
      </c>
      <c r="AE32" s="10">
        <f t="shared" si="19"/>
        <v>4.9360730625613192E-2</v>
      </c>
      <c r="AF32" s="3">
        <f t="shared" si="20"/>
        <v>1.474952308902066</v>
      </c>
      <c r="AG32" s="11">
        <f t="shared" si="21"/>
        <v>3</v>
      </c>
      <c r="AH32" s="11">
        <f t="shared" si="28"/>
        <v>20</v>
      </c>
      <c r="AI32" s="11">
        <f t="shared" si="29"/>
        <v>27</v>
      </c>
      <c r="AJ32" s="11">
        <f t="shared" si="30"/>
        <v>28</v>
      </c>
      <c r="AK32" s="11">
        <f t="shared" si="31"/>
        <v>26</v>
      </c>
      <c r="AL32" s="11">
        <f t="shared" si="32"/>
        <v>15</v>
      </c>
      <c r="AM32" s="11">
        <f t="shared" si="33"/>
        <v>31</v>
      </c>
      <c r="AN32" s="11">
        <f t="shared" si="34"/>
        <v>28</v>
      </c>
      <c r="AO32" s="11">
        <f t="shared" si="35"/>
        <v>26</v>
      </c>
      <c r="AP32" s="11">
        <f t="shared" si="36"/>
        <v>34</v>
      </c>
      <c r="AQ32" s="11">
        <f t="shared" si="37"/>
        <v>34</v>
      </c>
      <c r="AR32">
        <f t="shared" si="22"/>
        <v>27</v>
      </c>
      <c r="AS32" s="2">
        <f t="shared" si="23"/>
        <v>21.337350434497719</v>
      </c>
      <c r="AT32" s="11">
        <f t="shared" si="24"/>
        <v>7</v>
      </c>
      <c r="AU32" s="6">
        <f t="shared" si="25"/>
        <v>0</v>
      </c>
      <c r="AV32" s="6">
        <f t="shared" si="26"/>
        <v>0</v>
      </c>
      <c r="AW32" s="3">
        <f t="shared" si="27"/>
        <v>1</v>
      </c>
    </row>
    <row r="33" spans="1:49" x14ac:dyDescent="0.25">
      <c r="A33" t="s">
        <v>66</v>
      </c>
      <c r="B33" t="s">
        <v>67</v>
      </c>
      <c r="C33" s="2">
        <f>_xll.BDP($A33,C$5)</f>
        <v>1.9522528873901965</v>
      </c>
      <c r="D33" s="6">
        <f>IF(_xll.BDP($A33,D$5,"EQY_FUND_YEAR",D$2,"FUND_PER","Y")=$A$1,_xll.BDP($A33,D$5,"EQY_FUND_YEAR",D$1,"FUND_PER","Y"),_xll.BDP($A33,D$5,"EQY_FUND_YEAR",D$2,"FUND_PER","Y"))</f>
        <v>0.7721040272126849</v>
      </c>
      <c r="E33" s="6">
        <f>IF(_xll.BDP($A33,E$5,"EQY_FUND_YEAR",E$2,"FUND_PER","Y")=$A$1,_xll.BDP($A33,E$5,"EQY_FUND_YEAR",E$1,"FUND_PER","Y"),_xll.BDP($A33,E$5,"EQY_FUND_YEAR",E$2,"FUND_PER","Y"))</f>
        <v>0.74434917198443851</v>
      </c>
      <c r="F33" s="6">
        <f>IF(_xll.BDP($A33,F$5,"EQY_FUND_YEAR",F$2,"FUND_PER","Y")=$A$1,_xll.BDP($A33,F$5,"EQY_FUND_YEAR",F$1,"FUND_PER","Y"),_xll.BDP($A33,F$5,"EQY_FUND_YEAR",F$2,"FUND_PER","Y"))</f>
        <v>0.67562894645843108</v>
      </c>
      <c r="G33" s="2">
        <f t="shared" si="6"/>
        <v>0.73069404855185149</v>
      </c>
      <c r="H33" s="2">
        <f t="shared" si="7"/>
        <v>4.0552082549106645E-2</v>
      </c>
      <c r="I33" s="2">
        <f>_xll.BDP($A33,I$5)</f>
        <v>0</v>
      </c>
      <c r="J33" s="2">
        <f>_xll.BDP($A33,J$5)</f>
        <v>0</v>
      </c>
      <c r="K33" s="6">
        <f>IF(_xll.BDP($A33,K$5,"EQY_FUND_YEAR",K$2,"FUND_PER","Y")=$A$1,_xll.BDP($A33,K$5,"EQY_FUND_YEAR",K$1,"FUND_PER","Y"),_xll.BDP($A33,K$5,"EQY_FUND_YEAR",K$2,"FUND_PER","Y"))</f>
        <v>-35.850999999999999</v>
      </c>
      <c r="L33" s="6">
        <f>IF(_xll.BDP($A33,L$5,"EQY_FUND_YEAR",L$2,"FUND_PER","Y")=$A$1,_xll.BDP($A33,L$5,"EQY_FUND_YEAR",L$1,"FUND_PER","Y"),_xll.BDP($A33,L$5,"EQY_FUND_YEAR",L$2,"FUND_PER","Y"))</f>
        <v>43.171999999999997</v>
      </c>
      <c r="M33" s="6">
        <f t="shared" si="8"/>
        <v>-79.022999999999996</v>
      </c>
      <c r="N33" s="8">
        <f t="shared" si="9"/>
        <v>-2.4280403121735388</v>
      </c>
      <c r="O33" s="13">
        <f>-(IF(_xll.BDP($A33,O$5,"EQY_FUND_YEAR",O$2,"FUND_PER","Y")=$A$1,_xll.BDP($A33,O$5,"EQY_FUND_YEAR",O$1,"FUND_PER","Y"),_xll.BDP($A33,O$5,"EQY_FUND_YEAR",O$2,"FUND_PER","Y")))</f>
        <v>8.923</v>
      </c>
      <c r="P33" s="13">
        <f>-(IF(_xll.BDP($A33,P$5,"EQY_FUND_YEAR",P$2,"FUND_PER","Y")=$A$1,_xll.BDP($A33,P$5,"EQY_FUND_YEAR",P$1,"FUND_PER","Y"),_xll.BDP($A33,P$5,"EQY_FUND_YEAR",P$2,"FUND_PER","Y")))</f>
        <v>13.992000000000001</v>
      </c>
      <c r="Q33" s="13">
        <f>-(IF(_xll.BDP($A33,Q$5,"EQY_FUND_YEAR",Q$2,"FUND_PER","Y")=$A$1,_xll.BDP($A33,Q$5,"EQY_FUND_YEAR",Q$1,"FUND_PER","Y"),_xll.BDP($A33,Q$5,"EQY_FUND_YEAR",Q$2,"FUND_PER","Y")))</f>
        <v>9.6310000000000002</v>
      </c>
      <c r="R33" s="2">
        <f>_xll.BDP($A33,R$5)</f>
        <v>7.0198697207224043</v>
      </c>
      <c r="S33" s="2">
        <f>_xll.BDP($A33,S$5)</f>
        <v>-2.4338848747408668</v>
      </c>
      <c r="T33" s="10">
        <f>_xll.BDP($A33,T$5)</f>
        <v>2.9510926496181911E-2</v>
      </c>
      <c r="U33" s="2">
        <f>_xll.BDP($A33,U$5)</f>
        <v>1.6185146299645545</v>
      </c>
      <c r="V33" s="3">
        <f t="shared" si="10"/>
        <v>1.9522528873901965</v>
      </c>
      <c r="W33" s="3">
        <f t="shared" si="11"/>
        <v>0.7721040272126849</v>
      </c>
      <c r="X33" s="3">
        <f t="shared" si="12"/>
        <v>0.73069404855185149</v>
      </c>
      <c r="Y33" s="3">
        <f t="shared" si="13"/>
        <v>0</v>
      </c>
      <c r="Z33" s="3">
        <f t="shared" si="14"/>
        <v>0</v>
      </c>
      <c r="AA33" s="5">
        <f t="shared" si="15"/>
        <v>-2.4280403121735388</v>
      </c>
      <c r="AB33" s="3">
        <f t="shared" si="16"/>
        <v>7.0198697207224043</v>
      </c>
      <c r="AC33" s="3">
        <f t="shared" si="17"/>
        <v>-2.4338848747408668</v>
      </c>
      <c r="AD33" s="9">
        <f t="shared" si="18"/>
        <v>4.0552082549106645E-2</v>
      </c>
      <c r="AE33" s="10">
        <f t="shared" si="19"/>
        <v>2.9510926496181911E-2</v>
      </c>
      <c r="AF33" s="3">
        <f t="shared" si="20"/>
        <v>1.6185146299645545</v>
      </c>
      <c r="AG33" s="11">
        <f t="shared" si="21"/>
        <v>19</v>
      </c>
      <c r="AH33" s="11">
        <f t="shared" si="28"/>
        <v>22</v>
      </c>
      <c r="AI33" s="11">
        <f t="shared" si="29"/>
        <v>22</v>
      </c>
      <c r="AJ33" s="11">
        <f t="shared" si="30"/>
        <v>28</v>
      </c>
      <c r="AK33" s="11">
        <f t="shared" si="31"/>
        <v>26</v>
      </c>
      <c r="AL33" s="11">
        <f t="shared" si="32"/>
        <v>34</v>
      </c>
      <c r="AM33" s="11">
        <f t="shared" si="33"/>
        <v>24</v>
      </c>
      <c r="AN33" s="11">
        <f t="shared" si="34"/>
        <v>33</v>
      </c>
      <c r="AO33" s="11">
        <f t="shared" si="35"/>
        <v>16</v>
      </c>
      <c r="AP33" s="11">
        <f t="shared" si="36"/>
        <v>32</v>
      </c>
      <c r="AQ33" s="11">
        <f t="shared" si="37"/>
        <v>32</v>
      </c>
      <c r="AR33">
        <f t="shared" si="22"/>
        <v>31</v>
      </c>
      <c r="AS33" s="2">
        <f t="shared" si="23"/>
        <v>23.325470539935125</v>
      </c>
      <c r="AT33" s="11">
        <f t="shared" si="24"/>
        <v>1</v>
      </c>
      <c r="AU33" s="6">
        <f t="shared" si="25"/>
        <v>0</v>
      </c>
      <c r="AV33" s="6">
        <f t="shared" si="26"/>
        <v>0</v>
      </c>
      <c r="AW33" s="3">
        <f t="shared" si="27"/>
        <v>1</v>
      </c>
    </row>
    <row r="34" spans="1:49" x14ac:dyDescent="0.25">
      <c r="A34" t="s">
        <v>68</v>
      </c>
      <c r="B34" t="s">
        <v>69</v>
      </c>
      <c r="C34" s="2">
        <f>_xll.BDP($A34,C$5)</f>
        <v>-1.8627259145400963</v>
      </c>
      <c r="D34" s="6">
        <f>IF(_xll.BDP($A34,D$5,"EQY_FUND_YEAR",D$2,"FUND_PER","Y")=$A$1,_xll.BDP($A34,D$5,"EQY_FUND_YEAR",D$1,"FUND_PER","Y"),_xll.BDP($A34,D$5,"EQY_FUND_YEAR",D$2,"FUND_PER","Y"))</f>
        <v>0.81945597832916572</v>
      </c>
      <c r="E34" s="6">
        <f>IF(_xll.BDP($A34,E$5,"EQY_FUND_YEAR",E$2,"FUND_PER","Y")=$A$1,_xll.BDP($A34,E$5,"EQY_FUND_YEAR",E$1,"FUND_PER","Y"),_xll.BDP($A34,E$5,"EQY_FUND_YEAR",E$2,"FUND_PER","Y"))</f>
        <v>0.79190963720430863</v>
      </c>
      <c r="F34" s="6">
        <f>IF(_xll.BDP($A34,F$5,"EQY_FUND_YEAR",F$2,"FUND_PER","Y")=$A$1,_xll.BDP($A34,F$5,"EQY_FUND_YEAR",F$1,"FUND_PER","Y"),_xll.BDP($A34,F$5,"EQY_FUND_YEAR",F$2,"FUND_PER","Y"))</f>
        <v>0.80240282526092854</v>
      </c>
      <c r="G34" s="2">
        <f t="shared" si="6"/>
        <v>0.80458948026480093</v>
      </c>
      <c r="H34" s="2">
        <f t="shared" si="7"/>
        <v>1.1351543872126488E-2</v>
      </c>
      <c r="I34" s="2">
        <f>_xll.BDP($A34,I$5)</f>
        <v>5.7915759768474695</v>
      </c>
      <c r="J34" s="2">
        <f>_xll.BDP($A34,J$5)</f>
        <v>0.66418403893837807</v>
      </c>
      <c r="K34" s="6">
        <f>IF(_xll.BDP($A34,K$5,"EQY_FUND_YEAR",K$2,"FUND_PER","Y")=$A$1,_xll.BDP($A34,K$5,"EQY_FUND_YEAR",K$1,"FUND_PER","Y"),_xll.BDP($A34,K$5,"EQY_FUND_YEAR",K$2,"FUND_PER","Y"))</f>
        <v>141.982</v>
      </c>
      <c r="L34" s="6">
        <f>IF(_xll.BDP($A34,L$5,"EQY_FUND_YEAR",L$2,"FUND_PER","Y")=$A$1,_xll.BDP($A34,L$5,"EQY_FUND_YEAR",L$1,"FUND_PER","Y"),_xll.BDP($A34,L$5,"EQY_FUND_YEAR",L$2,"FUND_PER","Y"))</f>
        <v>208.33099999999996</v>
      </c>
      <c r="M34" s="6">
        <f t="shared" si="8"/>
        <v>-66.348999999999961</v>
      </c>
      <c r="N34" s="8">
        <f t="shared" si="9"/>
        <v>-0.29659944836588431</v>
      </c>
      <c r="O34" s="13">
        <f>-(IF(_xll.BDP($A34,O$5,"EQY_FUND_YEAR",O$2,"FUND_PER","Y")=$A$1,_xll.BDP($A34,O$5,"EQY_FUND_YEAR",O$1,"FUND_PER","Y"),_xll.BDP($A34,O$5,"EQY_FUND_YEAR",O$2,"FUND_PER","Y")))</f>
        <v>75.798000000000002</v>
      </c>
      <c r="P34" s="13">
        <f>-(IF(_xll.BDP($A34,P$5,"EQY_FUND_YEAR",P$2,"FUND_PER","Y")=$A$1,_xll.BDP($A34,P$5,"EQY_FUND_YEAR",P$1,"FUND_PER","Y"),_xll.BDP($A34,P$5,"EQY_FUND_YEAR",P$2,"FUND_PER","Y")))</f>
        <v>67.207999999999998</v>
      </c>
      <c r="Q34" s="13">
        <f>-(IF(_xll.BDP($A34,Q$5,"EQY_FUND_YEAR",Q$2,"FUND_PER","Y")=$A$1,_xll.BDP($A34,Q$5,"EQY_FUND_YEAR",Q$1,"FUND_PER","Y"),_xll.BDP($A34,Q$5,"EQY_FUND_YEAR",Q$2,"FUND_PER","Y")))</f>
        <v>80.692999999999998</v>
      </c>
      <c r="R34" s="2">
        <f>_xll.BDP($A34,R$5)</f>
        <v>8.086249515589552</v>
      </c>
      <c r="S34" s="2">
        <f>_xll.BDP($A34,S$5)</f>
        <v>5.9580562554092893</v>
      </c>
      <c r="T34" s="10">
        <f>_xll.BDP($A34,T$5)</f>
        <v>8.4670473678006824E-3</v>
      </c>
      <c r="U34" s="2">
        <f>_xll.BDP($A34,U$5)</f>
        <v>2.445606756940121</v>
      </c>
      <c r="V34" s="3">
        <f t="shared" si="10"/>
        <v>-1.8627259145400963</v>
      </c>
      <c r="W34" s="3">
        <f t="shared" si="11"/>
        <v>0.81945597832916572</v>
      </c>
      <c r="X34" s="3">
        <f t="shared" si="12"/>
        <v>0.80458948026480093</v>
      </c>
      <c r="Y34" s="3">
        <f t="shared" si="13"/>
        <v>5.7915759768474695</v>
      </c>
      <c r="Z34" s="3">
        <f t="shared" si="14"/>
        <v>0.66418403893837807</v>
      </c>
      <c r="AA34" s="5">
        <f t="shared" si="15"/>
        <v>-0.29659944836588431</v>
      </c>
      <c r="AB34" s="3">
        <f t="shared" si="16"/>
        <v>8.086249515589552</v>
      </c>
      <c r="AC34" s="3">
        <f t="shared" si="17"/>
        <v>5.9580562554092893</v>
      </c>
      <c r="AD34" s="9">
        <f t="shared" si="18"/>
        <v>1.1351543872126488E-2</v>
      </c>
      <c r="AE34" s="10">
        <f t="shared" si="19"/>
        <v>8.4670473678006824E-3</v>
      </c>
      <c r="AF34" s="3">
        <f t="shared" si="20"/>
        <v>2.445606756940121</v>
      </c>
      <c r="AG34" s="11">
        <f t="shared" si="21"/>
        <v>30</v>
      </c>
      <c r="AH34" s="11">
        <f t="shared" si="28"/>
        <v>17</v>
      </c>
      <c r="AI34" s="11">
        <f t="shared" si="29"/>
        <v>19</v>
      </c>
      <c r="AJ34" s="11">
        <f t="shared" si="30"/>
        <v>6</v>
      </c>
      <c r="AK34" s="11">
        <f t="shared" si="31"/>
        <v>7</v>
      </c>
      <c r="AL34" s="11">
        <f t="shared" si="32"/>
        <v>22</v>
      </c>
      <c r="AM34" s="11">
        <f t="shared" si="33"/>
        <v>22</v>
      </c>
      <c r="AN34" s="11">
        <f t="shared" si="34"/>
        <v>21</v>
      </c>
      <c r="AO34" s="11">
        <f t="shared" si="35"/>
        <v>6</v>
      </c>
      <c r="AP34" s="11">
        <f t="shared" si="36"/>
        <v>21</v>
      </c>
      <c r="AQ34" s="11">
        <f t="shared" si="37"/>
        <v>26</v>
      </c>
      <c r="AR34">
        <f t="shared" si="22"/>
        <v>25</v>
      </c>
      <c r="AS34" s="2">
        <f t="shared" si="23"/>
        <v>20.444969846466634</v>
      </c>
      <c r="AT34" s="11">
        <f t="shared" si="24"/>
        <v>1</v>
      </c>
      <c r="AU34" s="6">
        <f t="shared" si="25"/>
        <v>0</v>
      </c>
      <c r="AV34" s="6">
        <f t="shared" si="26"/>
        <v>0</v>
      </c>
      <c r="AW34" s="3">
        <f t="shared" si="27"/>
        <v>1</v>
      </c>
    </row>
    <row r="35" spans="1:49" x14ac:dyDescent="0.25">
      <c r="A35" t="s">
        <v>70</v>
      </c>
      <c r="B35" t="s">
        <v>31</v>
      </c>
      <c r="C35" s="2">
        <f>_xll.BDP($A35,C$5)</f>
        <v>10.517667532540269</v>
      </c>
      <c r="D35" s="6">
        <f>IF(_xll.BDP($A35,D$5,"EQY_FUND_YEAR",D$2,"FUND_PER","Y")=$A$1,_xll.BDP($A35,D$5,"EQY_FUND_YEAR",D$1,"FUND_PER","Y"),_xll.BDP($A35,D$5,"EQY_FUND_YEAR",D$2,"FUND_PER","Y"))</f>
        <v>0.67606564892637588</v>
      </c>
      <c r="E35" s="6">
        <f>IF(_xll.BDP($A35,E$5,"EQY_FUND_YEAR",E$2,"FUND_PER","Y")=$A$1,_xll.BDP($A35,E$5,"EQY_FUND_YEAR",E$1,"FUND_PER","Y"),_xll.BDP($A35,E$5,"EQY_FUND_YEAR",E$2,"FUND_PER","Y"))</f>
        <v>0.73699173636921289</v>
      </c>
      <c r="F35" s="6">
        <f>IF(_xll.BDP($A35,F$5,"EQY_FUND_YEAR",F$2,"FUND_PER","Y")=$A$1,_xll.BDP($A35,F$5,"EQY_FUND_YEAR",F$1,"FUND_PER","Y"),_xll.BDP($A35,F$5,"EQY_FUND_YEAR",F$2,"FUND_PER","Y"))</f>
        <v>0.73700870008410835</v>
      </c>
      <c r="G35" s="2">
        <f t="shared" si="6"/>
        <v>0.71668869512656563</v>
      </c>
      <c r="H35" s="2">
        <f t="shared" si="7"/>
        <v>2.872483227544852E-2</v>
      </c>
      <c r="I35" s="2">
        <f>_xll.BDP($A35,I$5)</f>
        <v>3.0477835642796851</v>
      </c>
      <c r="J35" s="2">
        <f>_xll.BDP($A35,J$5)</f>
        <v>0.16906342652381906</v>
      </c>
      <c r="K35" s="6">
        <f>IF(_xll.BDP($A35,K$5,"EQY_FUND_YEAR",K$2,"FUND_PER","Y")=$A$1,_xll.BDP($A35,K$5,"EQY_FUND_YEAR",K$1,"FUND_PER","Y"),_xll.BDP($A35,K$5,"EQY_FUND_YEAR",K$2,"FUND_PER","Y"))</f>
        <v>248.887</v>
      </c>
      <c r="L35" s="6">
        <f>IF(_xll.BDP($A35,L$5,"EQY_FUND_YEAR",L$2,"FUND_PER","Y")=$A$1,_xll.BDP($A35,L$5,"EQY_FUND_YEAR",L$1,"FUND_PER","Y"),_xll.BDP($A35,L$5,"EQY_FUND_YEAR",L$2,"FUND_PER","Y"))</f>
        <v>174.279</v>
      </c>
      <c r="M35" s="6">
        <f t="shared" si="8"/>
        <v>74.608000000000004</v>
      </c>
      <c r="N35" s="8">
        <f t="shared" si="9"/>
        <v>0.99331646917853822</v>
      </c>
      <c r="O35" s="13">
        <f>-(IF(_xll.BDP($A35,O$5,"EQY_FUND_YEAR",O$2,"FUND_PER","Y")=$A$1,_xll.BDP($A35,O$5,"EQY_FUND_YEAR",O$1,"FUND_PER","Y"),_xll.BDP($A35,O$5,"EQY_FUND_YEAR",O$2,"FUND_PER","Y")))</f>
        <v>25.998000000000001</v>
      </c>
      <c r="P35" s="13">
        <f>-(IF(_xll.BDP($A35,P$5,"EQY_FUND_YEAR",P$2,"FUND_PER","Y")=$A$1,_xll.BDP($A35,P$5,"EQY_FUND_YEAR",P$1,"FUND_PER","Y"),_xll.BDP($A35,P$5,"EQY_FUND_YEAR",P$2,"FUND_PER","Y")))</f>
        <v>30.863</v>
      </c>
      <c r="Q35" s="13">
        <f>-(IF(_xll.BDP($A35,Q$5,"EQY_FUND_YEAR",Q$2,"FUND_PER","Y")=$A$1,_xll.BDP($A35,Q$5,"EQY_FUND_YEAR",Q$1,"FUND_PER","Y"),_xll.BDP($A35,Q$5,"EQY_FUND_YEAR",Q$2,"FUND_PER","Y")))</f>
        <v>18.248999999999999</v>
      </c>
      <c r="R35" s="2">
        <f>_xll.BDP($A35,R$5)</f>
        <v>21.020858146140007</v>
      </c>
      <c r="S35" s="2">
        <f>_xll.BDP($A35,S$5)</f>
        <v>14.037166649185581</v>
      </c>
      <c r="T35" s="10">
        <f>_xll.BDP($A35,T$5)</f>
        <v>2.5531113981857034E-3</v>
      </c>
      <c r="U35" s="2">
        <f>_xll.BDP($A35,U$5)</f>
        <v>7.3310336793581703</v>
      </c>
      <c r="V35" s="3">
        <f t="shared" si="10"/>
        <v>10.517667532540269</v>
      </c>
      <c r="W35" s="3">
        <f t="shared" si="11"/>
        <v>0.67606564892637588</v>
      </c>
      <c r="X35" s="3">
        <f t="shared" si="12"/>
        <v>0.71668869512656563</v>
      </c>
      <c r="Y35" s="3">
        <f t="shared" si="13"/>
        <v>3.0477835642796851</v>
      </c>
      <c r="Z35" s="3">
        <f t="shared" si="14"/>
        <v>0.16906342652381906</v>
      </c>
      <c r="AA35" s="5">
        <f t="shared" si="15"/>
        <v>0.99331646917853822</v>
      </c>
      <c r="AB35" s="3">
        <f t="shared" si="16"/>
        <v>21.020858146140007</v>
      </c>
      <c r="AC35" s="3">
        <f t="shared" si="17"/>
        <v>14.037166649185581</v>
      </c>
      <c r="AD35" s="9">
        <f t="shared" si="18"/>
        <v>2.872483227544852E-2</v>
      </c>
      <c r="AE35" s="10">
        <f t="shared" si="19"/>
        <v>2.5531113981857034E-3</v>
      </c>
      <c r="AF35" s="3">
        <f t="shared" si="20"/>
        <v>7.3310336793581703</v>
      </c>
      <c r="AG35" s="11">
        <f t="shared" si="21"/>
        <v>5</v>
      </c>
      <c r="AH35" s="11">
        <f t="shared" si="28"/>
        <v>26</v>
      </c>
      <c r="AI35" s="11">
        <f t="shared" si="29"/>
        <v>23</v>
      </c>
      <c r="AJ35" s="11">
        <f t="shared" si="30"/>
        <v>12</v>
      </c>
      <c r="AK35" s="11">
        <f t="shared" si="31"/>
        <v>17</v>
      </c>
      <c r="AL35" s="11">
        <f t="shared" si="32"/>
        <v>2</v>
      </c>
      <c r="AM35" s="11">
        <f t="shared" si="33"/>
        <v>1</v>
      </c>
      <c r="AN35" s="11">
        <f t="shared" si="34"/>
        <v>8</v>
      </c>
      <c r="AO35" s="11">
        <f t="shared" si="35"/>
        <v>13</v>
      </c>
      <c r="AP35" s="11">
        <f t="shared" si="36"/>
        <v>4</v>
      </c>
      <c r="AQ35" s="11">
        <f t="shared" si="37"/>
        <v>7</v>
      </c>
      <c r="AR35">
        <f t="shared" si="22"/>
        <v>2</v>
      </c>
      <c r="AS35" s="2">
        <f t="shared" si="23"/>
        <v>10.467921016803256</v>
      </c>
      <c r="AT35" s="11">
        <f t="shared" si="24"/>
        <v>5</v>
      </c>
      <c r="AU35" s="6">
        <f t="shared" si="25"/>
        <v>1</v>
      </c>
      <c r="AV35" s="6">
        <f t="shared" si="26"/>
        <v>0</v>
      </c>
      <c r="AW35" s="3">
        <f t="shared" si="27"/>
        <v>0</v>
      </c>
    </row>
    <row r="36" spans="1:49" x14ac:dyDescent="0.25">
      <c r="A36" t="s">
        <v>73</v>
      </c>
      <c r="B36" t="s">
        <v>74</v>
      </c>
      <c r="C36" s="2">
        <f>_xll.BDP($A36,C$5)</f>
        <v>28.993714313845548</v>
      </c>
      <c r="D36" s="6">
        <f>IF(_xll.BDP($A36,D$5,"EQY_FUND_YEAR",D$2,"FUND_PER","Y")=$A$1,_xll.BDP($A36,D$5,"EQY_FUND_YEAR",D$1,"FUND_PER","Y"),_xll.BDP($A36,D$5,"EQY_FUND_YEAR",D$2,"FUND_PER","Y"))</f>
        <v>0.52644917896125665</v>
      </c>
      <c r="E36" s="6">
        <f>IF(_xll.BDP($A36,E$5,"EQY_FUND_YEAR",E$2,"FUND_PER","Y")=$A$1,_xll.BDP($A36,E$5,"EQY_FUND_YEAR",E$1,"FUND_PER","Y"),_xll.BDP($A36,E$5,"EQY_FUND_YEAR",E$2,"FUND_PER","Y"))</f>
        <v>0.48096808192448476</v>
      </c>
      <c r="F36" s="6">
        <f>IF(_xll.BDP($A36,F$5,"EQY_FUND_YEAR",F$2,"FUND_PER","Y")=$A$1,_xll.BDP($A36,F$5,"EQY_FUND_YEAR",F$1,"FUND_PER","Y"),_xll.BDP($A36,F$5,"EQY_FUND_YEAR",F$2,"FUND_PER","Y"))</f>
        <v>0.61753739192628898</v>
      </c>
      <c r="G36" s="2">
        <f t="shared" si="6"/>
        <v>0.54165155093734352</v>
      </c>
      <c r="H36" s="2">
        <f t="shared" si="7"/>
        <v>5.6781030834054051E-2</v>
      </c>
      <c r="I36" s="2">
        <f>_xll.BDP($A36,I$5)</f>
        <v>11.923947248896964</v>
      </c>
      <c r="J36" s="2">
        <f>_xll.BDP($A36,J$5)</f>
        <v>1.35747097250756</v>
      </c>
      <c r="K36" s="6">
        <f>IF(_xll.BDP($A36,K$5,"EQY_FUND_YEAR",K$2,"FUND_PER","Y")=$A$1,_xll.BDP($A36,K$5,"EQY_FUND_YEAR",K$1,"FUND_PER","Y"),_xll.BDP($A36,K$5,"EQY_FUND_YEAR",K$2,"FUND_PER","Y"))</f>
        <v>26.302</v>
      </c>
      <c r="L36" s="6">
        <f>IF(_xll.BDP($A36,L$5,"EQY_FUND_YEAR",L$2,"FUND_PER","Y")=$A$1,_xll.BDP($A36,L$5,"EQY_FUND_YEAR",L$1,"FUND_PER","Y"),_xll.BDP($A36,L$5,"EQY_FUND_YEAR",L$2,"FUND_PER","Y"))</f>
        <v>7.54</v>
      </c>
      <c r="M36" s="6">
        <f t="shared" si="8"/>
        <v>18.762</v>
      </c>
      <c r="N36" s="8">
        <f t="shared" si="9"/>
        <v>0.40164408194720957</v>
      </c>
      <c r="O36" s="13">
        <f>-(IF(_xll.BDP($A36,O$5,"EQY_FUND_YEAR",O$2,"FUND_PER","Y")=$A$1,_xll.BDP($A36,O$5,"EQY_FUND_YEAR",O$1,"FUND_PER","Y"),_xll.BDP($A36,O$5,"EQY_FUND_YEAR",O$2,"FUND_PER","Y")))</f>
        <v>32.844000000000001</v>
      </c>
      <c r="P36" s="13">
        <f>-(IF(_xll.BDP($A36,P$5,"EQY_FUND_YEAR",P$2,"FUND_PER","Y")=$A$1,_xll.BDP($A36,P$5,"EQY_FUND_YEAR",P$1,"FUND_PER","Y"),_xll.BDP($A36,P$5,"EQY_FUND_YEAR",P$2,"FUND_PER","Y")))</f>
        <v>7.8849999999999998</v>
      </c>
      <c r="Q36" s="13">
        <f>-(IF(_xll.BDP($A36,Q$5,"EQY_FUND_YEAR",Q$2,"FUND_PER","Y")=$A$1,_xll.BDP($A36,Q$5,"EQY_FUND_YEAR",Q$1,"FUND_PER","Y"),_xll.BDP($A36,Q$5,"EQY_FUND_YEAR",Q$2,"FUND_PER","Y")))</f>
        <v>5.984</v>
      </c>
      <c r="R36" s="2">
        <f>_xll.BDP($A36,R$5)</f>
        <v>9.526870295873346</v>
      </c>
      <c r="S36" s="2">
        <f>_xll.BDP($A36,S$5)</f>
        <v>5.1662255739992204</v>
      </c>
      <c r="T36" s="10">
        <f>_xll.BDP($A36,T$5)</f>
        <v>8.554549778041376E-3</v>
      </c>
      <c r="U36" s="2">
        <f>_xll.BDP($A36,U$5)</f>
        <v>3.1781677793359897</v>
      </c>
      <c r="V36" s="3">
        <f t="shared" si="10"/>
        <v>28.993714313845548</v>
      </c>
      <c r="W36" s="3">
        <f t="shared" si="11"/>
        <v>0.52644917896125665</v>
      </c>
      <c r="X36" s="3">
        <f t="shared" si="12"/>
        <v>0.54165155093734352</v>
      </c>
      <c r="Y36" s="3">
        <f t="shared" si="13"/>
        <v>11.923947248896964</v>
      </c>
      <c r="Z36" s="3">
        <f t="shared" si="14"/>
        <v>1.35747097250756</v>
      </c>
      <c r="AA36" s="5">
        <f t="shared" si="15"/>
        <v>0.40164408194720957</v>
      </c>
      <c r="AB36" s="3">
        <f t="shared" si="16"/>
        <v>9.526870295873346</v>
      </c>
      <c r="AC36" s="3">
        <f t="shared" si="17"/>
        <v>5.1662255739992204</v>
      </c>
      <c r="AD36" s="9">
        <f t="shared" si="18"/>
        <v>5.6781030834054051E-2</v>
      </c>
      <c r="AE36" s="10">
        <f t="shared" si="19"/>
        <v>8.554549778041376E-3</v>
      </c>
      <c r="AF36" s="3">
        <f t="shared" si="20"/>
        <v>3.1781677793359897</v>
      </c>
      <c r="AG36" s="11">
        <f t="shared" si="21"/>
        <v>1</v>
      </c>
      <c r="AH36" s="11">
        <f t="shared" si="28"/>
        <v>34</v>
      </c>
      <c r="AI36" s="11">
        <f t="shared" si="29"/>
        <v>32</v>
      </c>
      <c r="AJ36" s="11">
        <f t="shared" si="30"/>
        <v>4</v>
      </c>
      <c r="AK36" s="11">
        <f t="shared" si="31"/>
        <v>3</v>
      </c>
      <c r="AL36" s="11">
        <f t="shared" si="32"/>
        <v>9</v>
      </c>
      <c r="AM36" s="11">
        <f t="shared" si="33"/>
        <v>18</v>
      </c>
      <c r="AN36" s="11">
        <f t="shared" si="34"/>
        <v>24</v>
      </c>
      <c r="AO36" s="11">
        <f t="shared" si="35"/>
        <v>24</v>
      </c>
      <c r="AP36" s="11">
        <f t="shared" si="36"/>
        <v>23</v>
      </c>
      <c r="AQ36" s="11">
        <f t="shared" si="37"/>
        <v>21</v>
      </c>
      <c r="AR36">
        <f t="shared" si="22"/>
        <v>20</v>
      </c>
      <c r="AS36" s="2">
        <f t="shared" si="23"/>
        <v>18.359793378753523</v>
      </c>
      <c r="AT36" s="11">
        <f t="shared" si="24"/>
        <v>1</v>
      </c>
      <c r="AU36" s="6">
        <f t="shared" si="25"/>
        <v>0</v>
      </c>
      <c r="AV36" s="6">
        <f t="shared" si="26"/>
        <v>1</v>
      </c>
      <c r="AW36" s="3">
        <f t="shared" si="27"/>
        <v>0</v>
      </c>
    </row>
    <row r="37" spans="1:49" x14ac:dyDescent="0.25">
      <c r="A37" t="s">
        <v>75</v>
      </c>
      <c r="B37" t="s">
        <v>76</v>
      </c>
      <c r="C37" s="2">
        <f>_xll.BDP($A37,C$5)</f>
        <v>2.2979147215950131</v>
      </c>
      <c r="D37" s="6">
        <f>IF(_xll.BDP($A37,D$5,"EQY_FUND_YEAR",D$2,"FUND_PER","Y")=$A$1,_xll.BDP($A37,D$5,"EQY_FUND_YEAR",D$1,"FUND_PER","Y"),_xll.BDP($A37,D$5,"EQY_FUND_YEAR",D$2,"FUND_PER","Y"))</f>
        <v>0.54305361509942385</v>
      </c>
      <c r="E37" s="6">
        <f>IF(_xll.BDP($A37,E$5,"EQY_FUND_YEAR",E$2,"FUND_PER","Y")=$A$1,_xll.BDP($A37,E$5,"EQY_FUND_YEAR",E$1,"FUND_PER","Y"),_xll.BDP($A37,E$5,"EQY_FUND_YEAR",E$2,"FUND_PER","Y"))</f>
        <v>0.65360680587780362</v>
      </c>
      <c r="F37" s="6">
        <f>IF(_xll.BDP($A37,F$5,"EQY_FUND_YEAR",F$2,"FUND_PER","Y")=$A$1,_xll.BDP($A37,F$5,"EQY_FUND_YEAR",F$1,"FUND_PER","Y"),_xll.BDP($A37,F$5,"EQY_FUND_YEAR",F$2,"FUND_PER","Y"))</f>
        <v>0.66306502509518539</v>
      </c>
      <c r="G37" s="2">
        <f t="shared" si="6"/>
        <v>0.61990848202413762</v>
      </c>
      <c r="H37" s="2">
        <f t="shared" si="7"/>
        <v>5.4481601819345769E-2</v>
      </c>
      <c r="I37" s="2">
        <f>_xll.BDP($A37,I$5)</f>
        <v>9.7520033056387696</v>
      </c>
      <c r="J37" s="2">
        <f>_xll.BDP($A37,J$5)</f>
        <v>0.37527684706684078</v>
      </c>
      <c r="K37" s="6">
        <f>IF(_xll.BDP($A37,K$5,"EQY_FUND_YEAR",K$2,"FUND_PER","Y")=$A$1,_xll.BDP($A37,K$5,"EQY_FUND_YEAR",K$1,"FUND_PER","Y"),_xll.BDP($A37,K$5,"EQY_FUND_YEAR",K$2,"FUND_PER","Y"))</f>
        <v>-17.010999999999999</v>
      </c>
      <c r="L37" s="6">
        <f>IF(_xll.BDP($A37,L$5,"EQY_FUND_YEAR",L$2,"FUND_PER","Y")=$A$1,_xll.BDP($A37,L$5,"EQY_FUND_YEAR",L$1,"FUND_PER","Y"),_xll.BDP($A37,L$5,"EQY_FUND_YEAR",L$2,"FUND_PER","Y"))</f>
        <v>26.862000000000002</v>
      </c>
      <c r="M37" s="6">
        <f t="shared" si="8"/>
        <v>-43.873000000000005</v>
      </c>
      <c r="N37" s="8">
        <f t="shared" si="9"/>
        <v>-2.0768284023668642</v>
      </c>
      <c r="O37" s="13">
        <f>-(IF(_xll.BDP($A37,O$5,"EQY_FUND_YEAR",O$2,"FUND_PER","Y")=$A$1,_xll.BDP($A37,O$5,"EQY_FUND_YEAR",O$1,"FUND_PER","Y"),_xll.BDP($A37,O$5,"EQY_FUND_YEAR",O$2,"FUND_PER","Y")))</f>
        <v>9.0169999999999995</v>
      </c>
      <c r="P37" s="13">
        <f>-(IF(_xll.BDP($A37,P$5,"EQY_FUND_YEAR",P$2,"FUND_PER","Y")=$A$1,_xll.BDP($A37,P$5,"EQY_FUND_YEAR",P$1,"FUND_PER","Y"),_xll.BDP($A37,P$5,"EQY_FUND_YEAR",P$2,"FUND_PER","Y")))</f>
        <v>6.8289999999999997</v>
      </c>
      <c r="Q37" s="13">
        <f>-(IF(_xll.BDP($A37,Q$5,"EQY_FUND_YEAR",Q$2,"FUND_PER","Y")=$A$1,_xll.BDP($A37,Q$5,"EQY_FUND_YEAR",Q$1,"FUND_PER","Y"),_xll.BDP($A37,Q$5,"EQY_FUND_YEAR",Q$2,"FUND_PER","Y")))</f>
        <v>5.2789999999999999</v>
      </c>
      <c r="R37" s="2">
        <f>_xll.BDP($A37,R$5)</f>
        <v>17.682122024949972</v>
      </c>
      <c r="S37" s="2">
        <f>_xll.BDP($A37,S$5)</f>
        <v>9.7076488207439819</v>
      </c>
      <c r="T37" s="10">
        <f>_xll.BDP($A37,T$5)</f>
        <v>5.5763952347064388E-3</v>
      </c>
      <c r="U37" s="2">
        <f>_xll.BDP($A37,U$5)</f>
        <v>5.9248655462172017</v>
      </c>
      <c r="V37" s="3">
        <f t="shared" si="10"/>
        <v>2.2979147215950131</v>
      </c>
      <c r="W37" s="3">
        <f t="shared" si="11"/>
        <v>0.54305361509942385</v>
      </c>
      <c r="X37" s="3">
        <f t="shared" si="12"/>
        <v>0.61990848202413762</v>
      </c>
      <c r="Y37" s="3">
        <f t="shared" si="13"/>
        <v>9.7520033056387696</v>
      </c>
      <c r="Z37" s="3">
        <f t="shared" si="14"/>
        <v>0.37527684706684078</v>
      </c>
      <c r="AA37" s="5">
        <f t="shared" si="15"/>
        <v>-2.0768284023668642</v>
      </c>
      <c r="AB37" s="3">
        <f t="shared" si="16"/>
        <v>17.682122024949972</v>
      </c>
      <c r="AC37" s="3">
        <f t="shared" si="17"/>
        <v>9.7076488207439819</v>
      </c>
      <c r="AD37" s="9">
        <f t="shared" si="18"/>
        <v>5.4481601819345769E-2</v>
      </c>
      <c r="AE37" s="10">
        <f t="shared" si="19"/>
        <v>5.5763952347064388E-3</v>
      </c>
      <c r="AF37" s="3">
        <f t="shared" si="20"/>
        <v>5.9248655462172017</v>
      </c>
      <c r="AG37" s="11">
        <f t="shared" si="21"/>
        <v>15</v>
      </c>
      <c r="AH37" s="11">
        <f t="shared" si="28"/>
        <v>31</v>
      </c>
      <c r="AI37" s="11">
        <f t="shared" si="29"/>
        <v>31</v>
      </c>
      <c r="AJ37" s="11">
        <f t="shared" si="30"/>
        <v>5</v>
      </c>
      <c r="AK37" s="11">
        <f t="shared" si="31"/>
        <v>11</v>
      </c>
      <c r="AL37" s="11">
        <f t="shared" si="32"/>
        <v>32</v>
      </c>
      <c r="AM37" s="11">
        <f t="shared" si="33"/>
        <v>5</v>
      </c>
      <c r="AN37" s="11">
        <f t="shared" si="34"/>
        <v>14</v>
      </c>
      <c r="AO37" s="11">
        <f t="shared" si="35"/>
        <v>22</v>
      </c>
      <c r="AP37" s="11">
        <f t="shared" si="36"/>
        <v>18</v>
      </c>
      <c r="AQ37" s="11">
        <f t="shared" si="37"/>
        <v>10</v>
      </c>
      <c r="AR37">
        <f t="shared" si="22"/>
        <v>16</v>
      </c>
      <c r="AS37" s="2">
        <f t="shared" si="23"/>
        <v>16.303877571585147</v>
      </c>
      <c r="AT37" s="11">
        <f t="shared" si="24"/>
        <v>-6</v>
      </c>
      <c r="AU37" s="6">
        <f t="shared" si="25"/>
        <v>0</v>
      </c>
      <c r="AV37" s="6">
        <f t="shared" si="26"/>
        <v>0</v>
      </c>
      <c r="AW37" s="3">
        <f t="shared" si="27"/>
        <v>1</v>
      </c>
    </row>
    <row r="38" spans="1:49" x14ac:dyDescent="0.25">
      <c r="A38" t="s">
        <v>77</v>
      </c>
      <c r="B38" t="s">
        <v>78</v>
      </c>
      <c r="C38" s="2">
        <f>_xll.BDP($A38,C$5)</f>
        <v>3.5526521335361636</v>
      </c>
      <c r="D38" s="6">
        <f>IF(_xll.BDP($A38,D$5,"EQY_FUND_YEAR",D$2,"FUND_PER","Y")=$A$1,_xll.BDP($A38,D$5,"EQY_FUND_YEAR",D$1,"FUND_PER","Y"),_xll.BDP($A38,D$5,"EQY_FUND_YEAR",D$2,"FUND_PER","Y"))</f>
        <v>0.7865514741420977</v>
      </c>
      <c r="E38" s="6">
        <f>IF(_xll.BDP($A38,E$5,"EQY_FUND_YEAR",E$2,"FUND_PER","Y")=$A$1,_xll.BDP($A38,E$5,"EQY_FUND_YEAR",E$1,"FUND_PER","Y"),_xll.BDP($A38,E$5,"EQY_FUND_YEAR",E$2,"FUND_PER","Y"))</f>
        <v>0.78299189656742241</v>
      </c>
      <c r="F38" s="6">
        <f>IF(_xll.BDP($A38,F$5,"EQY_FUND_YEAR",F$2,"FUND_PER","Y")=$A$1,_xll.BDP($A38,F$5,"EQY_FUND_YEAR",F$1,"FUND_PER","Y"),_xll.BDP($A38,F$5,"EQY_FUND_YEAR",F$2,"FUND_PER","Y"))</f>
        <v>0.82379509974369547</v>
      </c>
      <c r="G38" s="2">
        <f t="shared" si="6"/>
        <v>0.79777949015107186</v>
      </c>
      <c r="H38" s="2">
        <f t="shared" si="7"/>
        <v>1.8453122680355757E-2</v>
      </c>
      <c r="I38" s="2">
        <f>_xll.BDP($A38,I$5)</f>
        <v>19.525309163530221</v>
      </c>
      <c r="J38" s="2">
        <f>_xll.BDP($A38,J$5)</f>
        <v>1.3568187883640246</v>
      </c>
      <c r="K38" s="6">
        <f>IF(_xll.BDP($A38,K$5,"EQY_FUND_YEAR",K$2,"FUND_PER","Y")=$A$1,_xll.BDP($A38,K$5,"EQY_FUND_YEAR",K$1,"FUND_PER","Y"),_xll.BDP($A38,K$5,"EQY_FUND_YEAR",K$2,"FUND_PER","Y"))</f>
        <v>316.2</v>
      </c>
      <c r="L38" s="6">
        <f>IF(_xll.BDP($A38,L$5,"EQY_FUND_YEAR",L$2,"FUND_PER","Y")=$A$1,_xll.BDP($A38,L$5,"EQY_FUND_YEAR",L$1,"FUND_PER","Y"),_xll.BDP($A38,L$5,"EQY_FUND_YEAR",L$2,"FUND_PER","Y"))</f>
        <v>244.39999999999998</v>
      </c>
      <c r="M38" s="6">
        <f t="shared" si="8"/>
        <v>71.800000000000011</v>
      </c>
      <c r="N38" s="8">
        <f t="shared" si="9"/>
        <v>0.37182806835836363</v>
      </c>
      <c r="O38" s="13">
        <f>-(IF(_xll.BDP($A38,O$5,"EQY_FUND_YEAR",O$2,"FUND_PER","Y")=$A$1,_xll.BDP($A38,O$5,"EQY_FUND_YEAR",O$1,"FUND_PER","Y"),_xll.BDP($A38,O$5,"EQY_FUND_YEAR",O$2,"FUND_PER","Y")))</f>
        <v>58.5</v>
      </c>
      <c r="P38" s="13">
        <f>-(IF(_xll.BDP($A38,P$5,"EQY_FUND_YEAR",P$2,"FUND_PER","Y")=$A$1,_xll.BDP($A38,P$5,"EQY_FUND_YEAR",P$1,"FUND_PER","Y"),_xll.BDP($A38,P$5,"EQY_FUND_YEAR",P$2,"FUND_PER","Y")))</f>
        <v>87.6</v>
      </c>
      <c r="Q38" s="13">
        <f>-(IF(_xll.BDP($A38,Q$5,"EQY_FUND_YEAR",Q$2,"FUND_PER","Y")=$A$1,_xll.BDP($A38,Q$5,"EQY_FUND_YEAR",Q$1,"FUND_PER","Y"),_xll.BDP($A38,Q$5,"EQY_FUND_YEAR",Q$2,"FUND_PER","Y")))</f>
        <v>47</v>
      </c>
      <c r="R38" s="2">
        <f>_xll.BDP($A38,R$5)</f>
        <v>13.997924643074395</v>
      </c>
      <c r="S38" s="2">
        <f>_xll.BDP($A38,S$5)</f>
        <v>9.9817592181868999</v>
      </c>
      <c r="T38" s="10">
        <f>_xll.BDP($A38,T$5)</f>
        <v>2.253014459035205E-3</v>
      </c>
      <c r="U38" s="2">
        <f>_xll.BDP($A38,U$5)</f>
        <v>4.2039430607786681</v>
      </c>
      <c r="V38" s="3">
        <f t="shared" si="10"/>
        <v>3.5526521335361636</v>
      </c>
      <c r="W38" s="3">
        <f t="shared" si="11"/>
        <v>0.7865514741420977</v>
      </c>
      <c r="X38" s="3">
        <f t="shared" si="12"/>
        <v>0.79777949015107186</v>
      </c>
      <c r="Y38" s="3">
        <f t="shared" si="13"/>
        <v>19.525309163530221</v>
      </c>
      <c r="Z38" s="3">
        <f t="shared" si="14"/>
        <v>1.3568187883640246</v>
      </c>
      <c r="AA38" s="5">
        <f t="shared" si="15"/>
        <v>0.37182806835836363</v>
      </c>
      <c r="AB38" s="3">
        <f t="shared" si="16"/>
        <v>13.997924643074395</v>
      </c>
      <c r="AC38" s="3">
        <f t="shared" si="17"/>
        <v>9.9817592181868999</v>
      </c>
      <c r="AD38" s="9">
        <f t="shared" si="18"/>
        <v>1.8453122680355757E-2</v>
      </c>
      <c r="AE38" s="10">
        <f t="shared" si="19"/>
        <v>2.253014459035205E-3</v>
      </c>
      <c r="AF38" s="3">
        <f t="shared" si="20"/>
        <v>4.2039430607786681</v>
      </c>
      <c r="AG38" s="11">
        <f t="shared" si="21"/>
        <v>12</v>
      </c>
      <c r="AH38" s="11">
        <f t="shared" si="28"/>
        <v>19</v>
      </c>
      <c r="AI38" s="11">
        <f t="shared" si="29"/>
        <v>20</v>
      </c>
      <c r="AJ38" s="11">
        <f t="shared" si="30"/>
        <v>1</v>
      </c>
      <c r="AK38" s="11">
        <f t="shared" si="31"/>
        <v>4</v>
      </c>
      <c r="AL38" s="11">
        <f t="shared" si="32"/>
        <v>10</v>
      </c>
      <c r="AM38" s="11">
        <f t="shared" si="33"/>
        <v>12</v>
      </c>
      <c r="AN38" s="11">
        <f t="shared" si="34"/>
        <v>13</v>
      </c>
      <c r="AO38" s="11">
        <f t="shared" si="35"/>
        <v>11</v>
      </c>
      <c r="AP38" s="11">
        <f t="shared" si="36"/>
        <v>3</v>
      </c>
      <c r="AQ38" s="11">
        <f t="shared" si="37"/>
        <v>15</v>
      </c>
      <c r="AR38">
        <f t="shared" si="22"/>
        <v>7</v>
      </c>
      <c r="AS38" s="2">
        <f t="shared" si="23"/>
        <v>13.13802616388281</v>
      </c>
      <c r="AT38" s="11">
        <f t="shared" si="24"/>
        <v>8</v>
      </c>
      <c r="AU38" s="6">
        <f t="shared" si="25"/>
        <v>1</v>
      </c>
      <c r="AV38" s="6">
        <f t="shared" si="26"/>
        <v>0</v>
      </c>
      <c r="AW38" s="3">
        <f t="shared" si="27"/>
        <v>0</v>
      </c>
    </row>
    <row r="39" spans="1:49" x14ac:dyDescent="0.25">
      <c r="A39" t="s">
        <v>79</v>
      </c>
      <c r="B39" t="s">
        <v>80</v>
      </c>
      <c r="C39" s="2">
        <f>_xll.BDP($A39,C$5)</f>
        <v>-1.7289602689218622</v>
      </c>
      <c r="D39" s="6">
        <f>IF(_xll.BDP($A39,D$5,"EQY_FUND_YEAR",D$2,"FUND_PER","Y")=$A$1,_xll.BDP($A39,D$5,"EQY_FUND_YEAR",D$1,"FUND_PER","Y"),_xll.BDP($A39,D$5,"EQY_FUND_YEAR",D$2,"FUND_PER","Y"))</f>
        <v>0.93182720286503018</v>
      </c>
      <c r="E39" s="6">
        <f>IF(_xll.BDP($A39,E$5,"EQY_FUND_YEAR",E$2,"FUND_PER","Y")=$A$1,_xll.BDP($A39,E$5,"EQY_FUND_YEAR",E$1,"FUND_PER","Y"),_xll.BDP($A39,E$5,"EQY_FUND_YEAR",E$2,"FUND_PER","Y"))</f>
        <v>1.0433912031028678</v>
      </c>
      <c r="F39" s="6">
        <f>IF(_xll.BDP($A39,F$5,"EQY_FUND_YEAR",F$2,"FUND_PER","Y")=$A$1,_xll.BDP($A39,F$5,"EQY_FUND_YEAR",F$1,"FUND_PER","Y"),_xll.BDP($A39,F$5,"EQY_FUND_YEAR",F$2,"FUND_PER","Y"))</f>
        <v>1.1812092789934419</v>
      </c>
      <c r="G39" s="2">
        <f t="shared" si="6"/>
        <v>1.0521425616537801</v>
      </c>
      <c r="H39" s="2">
        <f t="shared" si="7"/>
        <v>0.10199769500955792</v>
      </c>
      <c r="I39" s="2">
        <f>_xll.BDP($A39,I$5)</f>
        <v>0</v>
      </c>
      <c r="J39" s="2">
        <f>_xll.BDP($A39,J$5)</f>
        <v>0</v>
      </c>
      <c r="K39" s="6">
        <f>IF(_xll.BDP($A39,K$5,"EQY_FUND_YEAR",K$2,"FUND_PER","Y")=$A$1,_xll.BDP($A39,K$5,"EQY_FUND_YEAR",K$1,"FUND_PER","Y"),_xll.BDP($A39,K$5,"EQY_FUND_YEAR",K$2,"FUND_PER","Y"))</f>
        <v>24.305</v>
      </c>
      <c r="L39" s="6">
        <f>IF(_xll.BDP($A39,L$5,"EQY_FUND_YEAR",L$2,"FUND_PER","Y")=$A$1,_xll.BDP($A39,L$5,"EQY_FUND_YEAR",L$1,"FUND_PER","Y"),_xll.BDP($A39,L$5,"EQY_FUND_YEAR",L$2,"FUND_PER","Y"))</f>
        <v>58.991999999999997</v>
      </c>
      <c r="M39" s="6">
        <f t="shared" si="8"/>
        <v>-34.686999999999998</v>
      </c>
      <c r="N39" s="8">
        <f t="shared" si="9"/>
        <v>-0.76815927008592433</v>
      </c>
      <c r="O39" s="13">
        <f>-(IF(_xll.BDP($A39,O$5,"EQY_FUND_YEAR",O$2,"FUND_PER","Y")=$A$1,_xll.BDP($A39,O$5,"EQY_FUND_YEAR",O$1,"FUND_PER","Y"),_xll.BDP($A39,O$5,"EQY_FUND_YEAR",O$2,"FUND_PER","Y")))</f>
        <v>13.478</v>
      </c>
      <c r="P39" s="13">
        <f>-(IF(_xll.BDP($A39,P$5,"EQY_FUND_YEAR",P$2,"FUND_PER","Y")=$A$1,_xll.BDP($A39,P$5,"EQY_FUND_YEAR",P$1,"FUND_PER","Y"),_xll.BDP($A39,P$5,"EQY_FUND_YEAR",P$2,"FUND_PER","Y")))</f>
        <v>13.037000000000001</v>
      </c>
      <c r="Q39" s="13">
        <f>-(IF(_xll.BDP($A39,Q$5,"EQY_FUND_YEAR",Q$2,"FUND_PER","Y")=$A$1,_xll.BDP($A39,Q$5,"EQY_FUND_YEAR",Q$1,"FUND_PER","Y"),_xll.BDP($A39,Q$5,"EQY_FUND_YEAR",Q$2,"FUND_PER","Y")))</f>
        <v>18.640999999999998</v>
      </c>
      <c r="R39" s="2">
        <f>_xll.BDP($A39,R$5)</f>
        <v>4.0569050505278588</v>
      </c>
      <c r="S39" s="2">
        <f>_xll.BDP($A39,S$5)</f>
        <v>4.695541375419408</v>
      </c>
      <c r="T39" s="10">
        <f>_xll.BDP($A39,T$5)</f>
        <v>9.3415234325516794E-3</v>
      </c>
      <c r="U39" s="2">
        <f>_xll.BDP($A39,U$5)</f>
        <v>3.4606520903860805</v>
      </c>
      <c r="V39" s="3">
        <f t="shared" si="10"/>
        <v>-1.7289602689218622</v>
      </c>
      <c r="W39" s="3">
        <f t="shared" si="11"/>
        <v>0.93182720286503018</v>
      </c>
      <c r="X39" s="3">
        <f t="shared" si="12"/>
        <v>1.0521425616537801</v>
      </c>
      <c r="Y39" s="3">
        <f t="shared" si="13"/>
        <v>0</v>
      </c>
      <c r="Z39" s="3">
        <f t="shared" si="14"/>
        <v>0</v>
      </c>
      <c r="AA39" s="5">
        <f t="shared" si="15"/>
        <v>-0.76815927008592433</v>
      </c>
      <c r="AB39" s="3">
        <f t="shared" si="16"/>
        <v>4.0569050505278588</v>
      </c>
      <c r="AC39" s="3">
        <f t="shared" si="17"/>
        <v>4.695541375419408</v>
      </c>
      <c r="AD39" s="9">
        <f t="shared" si="18"/>
        <v>0.10199769500955792</v>
      </c>
      <c r="AE39" s="10">
        <f t="shared" si="19"/>
        <v>9.3415234325516794E-3</v>
      </c>
      <c r="AF39" s="3">
        <f t="shared" si="20"/>
        <v>3.4606520903860805</v>
      </c>
      <c r="AG39" s="11">
        <f t="shared" si="21"/>
        <v>29</v>
      </c>
      <c r="AH39" s="11">
        <f t="shared" si="28"/>
        <v>11</v>
      </c>
      <c r="AI39" s="11">
        <f t="shared" si="29"/>
        <v>6</v>
      </c>
      <c r="AJ39" s="11">
        <f t="shared" si="30"/>
        <v>28</v>
      </c>
      <c r="AK39" s="11">
        <f t="shared" si="31"/>
        <v>26</v>
      </c>
      <c r="AL39" s="11">
        <f t="shared" si="32"/>
        <v>27</v>
      </c>
      <c r="AM39" s="11">
        <f t="shared" si="33"/>
        <v>26</v>
      </c>
      <c r="AN39" s="11">
        <f t="shared" si="34"/>
        <v>26</v>
      </c>
      <c r="AO39" s="11">
        <f t="shared" si="35"/>
        <v>30</v>
      </c>
      <c r="AP39" s="11">
        <f t="shared" si="36"/>
        <v>25</v>
      </c>
      <c r="AQ39" s="11">
        <f t="shared" si="37"/>
        <v>18</v>
      </c>
      <c r="AR39">
        <f t="shared" si="22"/>
        <v>29</v>
      </c>
      <c r="AS39" s="2">
        <f t="shared" si="23"/>
        <v>22.510861204212823</v>
      </c>
      <c r="AT39" s="11">
        <f t="shared" si="24"/>
        <v>-11</v>
      </c>
      <c r="AU39" s="6">
        <f t="shared" si="25"/>
        <v>0</v>
      </c>
      <c r="AV39" s="6">
        <f t="shared" si="26"/>
        <v>0</v>
      </c>
      <c r="AW39" s="3">
        <f t="shared" si="27"/>
        <v>1</v>
      </c>
    </row>
    <row r="40" spans="1:49" x14ac:dyDescent="0.25">
      <c r="C40" s="2"/>
      <c r="D40" s="2"/>
      <c r="E40" s="6"/>
      <c r="F40" s="6"/>
      <c r="G40" s="2"/>
      <c r="H40" s="2"/>
      <c r="I40" s="2"/>
      <c r="J40" s="2"/>
      <c r="K40" s="6"/>
      <c r="L40" s="6"/>
      <c r="M40" s="6"/>
      <c r="N40" s="8"/>
      <c r="O40" s="6"/>
      <c r="P40" s="6"/>
      <c r="Q40" s="6"/>
      <c r="R40" s="2"/>
      <c r="S40" s="2"/>
      <c r="T40" s="2"/>
      <c r="U40" s="2"/>
      <c r="V40" s="3"/>
    </row>
    <row r="41" spans="1:49" x14ac:dyDescent="0.25">
      <c r="C41" s="2"/>
      <c r="D41" s="2"/>
      <c r="E41" s="6"/>
      <c r="F41" s="6"/>
      <c r="G41" s="2"/>
      <c r="H41" s="2"/>
      <c r="I41" s="2"/>
      <c r="J41" s="2"/>
      <c r="K41" s="6"/>
      <c r="L41" s="6"/>
      <c r="M41" s="6"/>
      <c r="N41" s="8"/>
      <c r="O41" s="6"/>
      <c r="P41" s="6"/>
      <c r="Q41" s="6"/>
      <c r="R41" s="2"/>
      <c r="S41" s="2"/>
      <c r="T41" s="2"/>
      <c r="U41" s="2"/>
      <c r="V41" s="3"/>
    </row>
    <row r="42" spans="1:49" x14ac:dyDescent="0.25">
      <c r="C42" s="2"/>
      <c r="D42" s="2"/>
      <c r="E42" s="6"/>
      <c r="F42" s="6"/>
      <c r="G42" s="2"/>
      <c r="H42" s="2"/>
      <c r="I42" s="2"/>
      <c r="J42" s="2"/>
      <c r="K42" s="6"/>
      <c r="L42" s="6"/>
      <c r="M42" s="6"/>
      <c r="N42" s="8"/>
      <c r="O42" s="6"/>
      <c r="P42" s="6"/>
      <c r="Q42" s="6"/>
      <c r="R42" s="2"/>
      <c r="S42" s="2"/>
      <c r="T42" s="2"/>
      <c r="U42" s="2"/>
      <c r="V42" s="3"/>
    </row>
    <row r="43" spans="1:49" x14ac:dyDescent="0.25">
      <c r="C43" s="2"/>
      <c r="D43" s="2"/>
      <c r="E43" s="6"/>
      <c r="F43" s="6"/>
      <c r="G43" s="2"/>
      <c r="H43" s="2"/>
      <c r="I43" s="2"/>
      <c r="J43" s="2"/>
      <c r="K43" s="6"/>
      <c r="L43" s="6"/>
      <c r="M43" s="6"/>
      <c r="N43" s="8"/>
      <c r="O43" s="6"/>
      <c r="P43" s="6"/>
      <c r="Q43" s="6"/>
      <c r="R43" s="2"/>
      <c r="S43" s="2"/>
      <c r="T43" s="2"/>
      <c r="U43" s="2"/>
      <c r="V43" s="3"/>
    </row>
    <row r="44" spans="1:49" x14ac:dyDescent="0.25">
      <c r="A44" t="s">
        <v>32</v>
      </c>
      <c r="B44" t="s">
        <v>33</v>
      </c>
      <c r="C44" s="2" t="str">
        <f>_xll.BDP($A44,C$5)</f>
        <v>#N/A N/A</v>
      </c>
      <c r="D44" s="2">
        <f>_xll.BDP($A44,D$5)</f>
        <v>0.502348397870786</v>
      </c>
      <c r="E44" s="6" t="str">
        <f>IF(_xll.BDP($A44,E$5,"EQY_FUND_YEAR",E$2,"FUND_PER","Y")=$A$1,_xll.BDP($A44,E$5,"EQY_FUND_YEAR",E$1,"FUND_PER","Y"),_xll.BDP($A44,E$5,"EQY_FUND_YEAR",E$2,"FUND_PER","Y"))</f>
        <v>#N/A N/A</v>
      </c>
      <c r="F44" s="6" t="str">
        <f>IF(_xll.BDP($A44,F$5,"EQY_FUND_YEAR",F$2,"FUND_PER","Y")=$A$1,_xll.BDP($A44,F$5,"EQY_FUND_YEAR",F$1,"FUND_PER","Y"),_xll.BDP($A44,F$5,"EQY_FUND_YEAR",F$2,"FUND_PER","Y"))</f>
        <v>#N/A N/A</v>
      </c>
      <c r="G44" s="2">
        <f t="shared" ref="G44:G46" si="38">AVERAGE(D44:F44)</f>
        <v>0.502348397870786</v>
      </c>
      <c r="H44" s="2">
        <f t="shared" si="7"/>
        <v>0</v>
      </c>
      <c r="I44" s="2">
        <f>_xll.BDP($A44,I$5)</f>
        <v>0</v>
      </c>
      <c r="J44" s="2">
        <f>_xll.BDP($A44,J$5)</f>
        <v>0</v>
      </c>
      <c r="K44" s="6">
        <f>IF(_xll.BDP($A44,K$5,"EQY_FUND_YEAR",K$2,"FUND_PER","Y")=$A$1,_xll.BDP($A44,K$5,"EQY_FUND_YEAR",K$1,"FUND_PER","Y"),_xll.BDP($A44,K$5,"EQY_FUND_YEAR",K$2,"FUND_PER","Y"))</f>
        <v>115.4</v>
      </c>
      <c r="L44" s="6">
        <f>IF(_xll.BDP($A44,L$5,"EQY_FUND_YEAR",L$2,"FUND_PER","Y")=$A$1,_xll.BDP($A44,L$5,"EQY_FUND_YEAR",L$1,"FUND_PER","Y"),_xll.BDP($A44,L$5,"EQY_FUND_YEAR",L$2,"FUND_PER","Y"))</f>
        <v>-29.300000000000011</v>
      </c>
      <c r="M44" s="6">
        <f t="shared" si="8"/>
        <v>144.70000000000002</v>
      </c>
      <c r="N44" s="8">
        <f t="shared" si="9"/>
        <v>0.47787318361955089</v>
      </c>
      <c r="O44" s="6">
        <f>-(IF(_xll.BDP($A44,O$5,"EQY_FUND_YEAR",O$2,"FUND_PER","Y")=$A$1,_xll.BDP($A44,O$5,"EQY_FUND_YEAR",O$1,"FUND_PER","Y"),_xll.BDP($A44,O$5,"EQY_FUND_YEAR",O$2,"FUND_PER","Y")))</f>
        <v>35.5</v>
      </c>
      <c r="P44" s="6">
        <f>-(IF(_xll.BDP($A44,P$5,"EQY_FUND_YEAR",P$2,"FUND_PER","Y")=$A$1,_xll.BDP($A44,P$5,"EQY_FUND_YEAR",P$1,"FUND_PER","Y"),_xll.BDP($A44,P$5,"EQY_FUND_YEAR",P$2,"FUND_PER","Y")))</f>
        <v>130.5</v>
      </c>
      <c r="Q44" s="6">
        <f>-(IF(_xll.BDP($A44,Q$5,"EQY_FUND_YEAR",Q$2,"FUND_PER","Y")=$A$1,_xll.BDP($A44,Q$5,"EQY_FUND_YEAR",Q$1,"FUND_PER","Y"),_xll.BDP($A44,Q$5,"EQY_FUND_YEAR",Q$2,"FUND_PER","Y")))</f>
        <v>136.80000000000001</v>
      </c>
      <c r="R44" s="2">
        <f>_xll.BDP($A44,R$5)</f>
        <v>12.497402867234571</v>
      </c>
      <c r="S44" s="2">
        <f>_xll.BDP($A44,S$5)</f>
        <v>3.3739998341859221</v>
      </c>
      <c r="T44" s="2">
        <f>_xll.BDP($A44,T$5)</f>
        <v>8.3596099332253239E-3</v>
      </c>
      <c r="U44" s="2">
        <f>_xll.BDP($A44,U$5)</f>
        <v>1.3727125433276983</v>
      </c>
      <c r="V44" s="3" t="str">
        <f t="shared" si="10"/>
        <v>#N/A N/A</v>
      </c>
      <c r="W44" s="3">
        <f t="shared" si="10"/>
        <v>0.502348397870786</v>
      </c>
      <c r="X44" s="3">
        <f t="shared" ref="X44:X49" si="39">+G44</f>
        <v>0.502348397870786</v>
      </c>
      <c r="Y44" s="3">
        <f t="shared" ref="Y44:Z49" si="40">+I44</f>
        <v>0</v>
      </c>
      <c r="Z44" s="3">
        <f t="shared" si="40"/>
        <v>0</v>
      </c>
      <c r="AA44" s="5">
        <f t="shared" ref="AA44:AA49" si="41">+N44</f>
        <v>0.47787318361955089</v>
      </c>
      <c r="AB44" s="3">
        <f t="shared" ref="AB44:AC49" si="42">+R44</f>
        <v>12.497402867234571</v>
      </c>
      <c r="AC44" s="3">
        <f t="shared" si="42"/>
        <v>3.3739998341859221</v>
      </c>
      <c r="AD44" s="9">
        <f t="shared" ref="AD44:AD49" si="43">+H44</f>
        <v>0</v>
      </c>
      <c r="AE44" s="10">
        <f t="shared" ref="AE44:AF49" si="44">+T44</f>
        <v>8.3596099332253239E-3</v>
      </c>
      <c r="AF44" s="3">
        <f t="shared" si="44"/>
        <v>1.3727125433276983</v>
      </c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t="e">
        <f t="shared" ref="AR44:AR46" si="45">RANK(AS44,$AS$6:$AS$39,1)</f>
        <v>#N/A</v>
      </c>
      <c r="AS44">
        <f>SUMPRODUCT($V$1:$AE$1,V44:AE44)</f>
        <v>0</v>
      </c>
      <c r="AT44" t="e">
        <f>IF(AR44&lt;$AW$2+1,IF(#REF!&gt;=$AW$3,1,0),0)</f>
        <v>#N/A</v>
      </c>
    </row>
    <row r="45" spans="1:49" x14ac:dyDescent="0.25">
      <c r="A45" t="s">
        <v>34</v>
      </c>
      <c r="B45" t="s">
        <v>35</v>
      </c>
      <c r="C45" s="2">
        <f>_xll.BDP($A45,C$5)</f>
        <v>15.052420419704474</v>
      </c>
      <c r="D45" s="2" t="str">
        <f>_xll.BDP($A45,D$5)</f>
        <v>#N/A N/A</v>
      </c>
      <c r="E45" s="6">
        <f>IF(_xll.BDP($A45,E$5,"EQY_FUND_YEAR",E$2,"FUND_PER","Y")=$A$1,_xll.BDP($A45,E$5,"EQY_FUND_YEAR",E$1,"FUND_PER","Y"),_xll.BDP($A45,E$5,"EQY_FUND_YEAR",E$2,"FUND_PER","Y"))</f>
        <v>0.93269312831440609</v>
      </c>
      <c r="F45" s="6">
        <f>IF(_xll.BDP($A45,F$5,"EQY_FUND_YEAR",F$2,"FUND_PER","Y")=$A$1,_xll.BDP($A45,F$5,"EQY_FUND_YEAR",F$1,"FUND_PER","Y"),_xll.BDP($A45,F$5,"EQY_FUND_YEAR",F$2,"FUND_PER","Y"))</f>
        <v>1.2353358058336041</v>
      </c>
      <c r="G45" s="2">
        <f t="shared" si="38"/>
        <v>1.0840144670740051</v>
      </c>
      <c r="H45" s="2">
        <f t="shared" si="7"/>
        <v>0.15132133875959977</v>
      </c>
      <c r="I45" s="2">
        <f>_xll.BDP($A45,I$5)</f>
        <v>0</v>
      </c>
      <c r="J45" s="2">
        <f>_xll.BDP($A45,J$5)</f>
        <v>0</v>
      </c>
      <c r="K45" s="6">
        <f>IF(_xll.BDP($A45,K$5,"EQY_FUND_YEAR",K$2,"FUND_PER","Y")=$A$1,_xll.BDP($A45,K$5,"EQY_FUND_YEAR",K$1,"FUND_PER","Y"),_xll.BDP($A45,K$5,"EQY_FUND_YEAR",K$2,"FUND_PER","Y"))</f>
        <v>87.981999999999999</v>
      </c>
      <c r="L45" s="6">
        <f>IF(_xll.BDP($A45,L$5,"EQY_FUND_YEAR",L$2,"FUND_PER","Y")=$A$1,_xll.BDP($A45,L$5,"EQY_FUND_YEAR",L$1,"FUND_PER","Y"),_xll.BDP($A45,L$5,"EQY_FUND_YEAR",L$2,"FUND_PER","Y"))</f>
        <v>96.923000000000002</v>
      </c>
      <c r="M45" s="6">
        <f t="shared" si="8"/>
        <v>-8.9410000000000025</v>
      </c>
      <c r="N45" s="8">
        <f t="shared" si="9"/>
        <v>-0.17618775494117883</v>
      </c>
      <c r="O45" s="6">
        <f>-(IF(_xll.BDP($A45,O$5,"EQY_FUND_YEAR",O$2,"FUND_PER","Y")=$A$1,_xll.BDP($A45,O$5,"EQY_FUND_YEAR",O$1,"FUND_PER","Y"),_xll.BDP($A45,O$5,"EQY_FUND_YEAR",O$2,"FUND_PER","Y")))</f>
        <v>9.6910000000000007</v>
      </c>
      <c r="P45" s="6">
        <f>-(IF(_xll.BDP($A45,P$5,"EQY_FUND_YEAR",P$2,"FUND_PER","Y")=$A$1,_xll.BDP($A45,P$5,"EQY_FUND_YEAR",P$1,"FUND_PER","Y"),_xll.BDP($A45,P$5,"EQY_FUND_YEAR",P$2,"FUND_PER","Y")))</f>
        <v>21.446000000000002</v>
      </c>
      <c r="Q45" s="6">
        <f>-(IF(_xll.BDP($A45,Q$5,"EQY_FUND_YEAR",Q$2,"FUND_PER","Y")=$A$1,_xll.BDP($A45,Q$5,"EQY_FUND_YEAR",Q$1,"FUND_PER","Y"),_xll.BDP($A45,Q$5,"EQY_FUND_YEAR",Q$2,"FUND_PER","Y")))</f>
        <v>19.61</v>
      </c>
      <c r="R45" s="2">
        <f>_xll.BDP($A45,R$5)</f>
        <v>6.3542114940730015</v>
      </c>
      <c r="S45" s="2">
        <f>_xll.BDP($A45,S$5)</f>
        <v>-11.371331606421425</v>
      </c>
      <c r="T45" s="2">
        <f>_xll.BDP($A45,T$5)</f>
        <v>2.5230215809333489E-2</v>
      </c>
      <c r="U45" s="2">
        <f>_xll.BDP($A45,U$5)</f>
        <v>1.8414270784549223</v>
      </c>
      <c r="V45" s="3">
        <f t="shared" si="10"/>
        <v>15.052420419704474</v>
      </c>
      <c r="W45" s="3" t="str">
        <f t="shared" si="10"/>
        <v>#N/A N/A</v>
      </c>
      <c r="X45" s="3">
        <f t="shared" si="39"/>
        <v>1.0840144670740051</v>
      </c>
      <c r="Y45" s="3">
        <f t="shared" si="40"/>
        <v>0</v>
      </c>
      <c r="Z45" s="3">
        <f t="shared" si="40"/>
        <v>0</v>
      </c>
      <c r="AA45" s="5">
        <f t="shared" si="41"/>
        <v>-0.17618775494117883</v>
      </c>
      <c r="AB45" s="3">
        <f t="shared" si="42"/>
        <v>6.3542114940730015</v>
      </c>
      <c r="AC45" s="3">
        <f t="shared" si="42"/>
        <v>-11.371331606421425</v>
      </c>
      <c r="AD45" s="9">
        <f t="shared" si="43"/>
        <v>0.15132133875959977</v>
      </c>
      <c r="AE45" s="10">
        <f t="shared" si="44"/>
        <v>2.5230215809333489E-2</v>
      </c>
      <c r="AF45" s="3">
        <f t="shared" si="44"/>
        <v>1.8414270784549223</v>
      </c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t="e">
        <f t="shared" si="45"/>
        <v>#N/A</v>
      </c>
      <c r="AS45">
        <f>SUMPRODUCT($V$1:$AE$1,V45:AE45)</f>
        <v>0</v>
      </c>
      <c r="AT45" t="e">
        <f>IF(AR45&lt;$AW$2+1,IF(#REF!&gt;=$AW$3,1,0),0)</f>
        <v>#N/A</v>
      </c>
    </row>
    <row r="46" spans="1:49" x14ac:dyDescent="0.25">
      <c r="A46" t="s">
        <v>36</v>
      </c>
      <c r="B46" t="s">
        <v>37</v>
      </c>
      <c r="C46" s="2">
        <f>_xll.BDP($A46,C$5)</f>
        <v>1.002987239063416</v>
      </c>
      <c r="D46" s="2">
        <f>_xll.BDP($A46,D$5)</f>
        <v>0.33816312944316623</v>
      </c>
      <c r="E46" s="6">
        <f>IF(_xll.BDP($A46,E$5,"EQY_FUND_YEAR",E$2,"FUND_PER","Y")=$A$1,_xll.BDP($A46,E$5,"EQY_FUND_YEAR",E$1,"FUND_PER","Y"),_xll.BDP($A46,E$5,"EQY_FUND_YEAR",E$2,"FUND_PER","Y"))</f>
        <v>0.58547467300468026</v>
      </c>
      <c r="F46" s="6">
        <f>IF(_xll.BDP($A46,F$5,"EQY_FUND_YEAR",F$2,"FUND_PER","Y")=$A$1,_xll.BDP($A46,F$5,"EQY_FUND_YEAR",F$1,"FUND_PER","Y"),_xll.BDP($A46,F$5,"EQY_FUND_YEAR",F$2,"FUND_PER","Y"))</f>
        <v>0.64236289556794013</v>
      </c>
      <c r="G46" s="2">
        <f t="shared" si="38"/>
        <v>0.52200023267192885</v>
      </c>
      <c r="H46" s="2">
        <f t="shared" si="7"/>
        <v>0.13205081814528527</v>
      </c>
      <c r="I46" s="2">
        <f>_xll.BDP($A46,I$5)</f>
        <v>0</v>
      </c>
      <c r="J46" s="2">
        <f>_xll.BDP($A46,J$5)</f>
        <v>0</v>
      </c>
      <c r="K46" s="6">
        <f>IF(_xll.BDP($A46,K$5,"EQY_FUND_YEAR",K$2,"FUND_PER","Y")=$A$1,_xll.BDP($A46,K$5,"EQY_FUND_YEAR",K$1,"FUND_PER","Y"),_xll.BDP($A46,K$5,"EQY_FUND_YEAR",K$2,"FUND_PER","Y"))</f>
        <v>116.99999999999999</v>
      </c>
      <c r="L46" s="6">
        <f>IF(_xll.BDP($A46,L$5,"EQY_FUND_YEAR",L$2,"FUND_PER","Y")=$A$1,_xll.BDP($A46,L$5,"EQY_FUND_YEAR",L$1,"FUND_PER","Y"),_xll.BDP($A46,L$5,"EQY_FUND_YEAR",L$2,"FUND_PER","Y"))</f>
        <v>18.254505160365614</v>
      </c>
      <c r="M46" s="6">
        <f t="shared" si="8"/>
        <v>98.745494839634375</v>
      </c>
      <c r="N46" s="8">
        <f t="shared" si="9"/>
        <v>0.86617811827274538</v>
      </c>
      <c r="O46" s="6">
        <f>-(IF(_xll.BDP($A46,O$5,"EQY_FUND_YEAR",O$2,"FUND_PER","Y")=$A$1,_xll.BDP($A46,O$5,"EQY_FUND_YEAR",O$1,"FUND_PER","Y"),_xll.BDP($A46,O$5,"EQY_FUND_YEAR",O$2,"FUND_PER","Y")))</f>
        <v>49.7</v>
      </c>
      <c r="P46" s="6">
        <f>-(IF(_xll.BDP($A46,P$5,"EQY_FUND_YEAR",P$2,"FUND_PER","Y")=$A$1,_xll.BDP($A46,P$5,"EQY_FUND_YEAR",P$1,"FUND_PER","Y"),_xll.BDP($A46,P$5,"EQY_FUND_YEAR",P$2,"FUND_PER","Y")))</f>
        <v>39.445856696473243</v>
      </c>
      <c r="Q46" s="6">
        <f>-(IF(_xll.BDP($A46,Q$5,"EQY_FUND_YEAR",Q$2,"FUND_PER","Y")=$A$1,_xll.BDP($A46,Q$5,"EQY_FUND_YEAR",Q$1,"FUND_PER","Y"),_xll.BDP($A46,Q$5,"EQY_FUND_YEAR",Q$2,"FUND_PER","Y")))</f>
        <v>24.855516412032159</v>
      </c>
      <c r="R46" s="2">
        <f>_xll.BDP($A46,R$5)</f>
        <v>3.1270616326423815</v>
      </c>
      <c r="S46" s="2">
        <f>_xll.BDP($A46,S$5)</f>
        <v>4.4901894343737441</v>
      </c>
      <c r="T46" s="2">
        <f>_xll.BDP($A46,T$5)</f>
        <v>5.1347228026293885E-2</v>
      </c>
      <c r="U46" s="2" t="str">
        <f>_xll.BDP($A46,U$5)</f>
        <v>#N/A Field Not Applicable</v>
      </c>
      <c r="V46" s="3">
        <f t="shared" si="10"/>
        <v>1.002987239063416</v>
      </c>
      <c r="W46" s="3">
        <f t="shared" si="10"/>
        <v>0.33816312944316623</v>
      </c>
      <c r="X46" s="3">
        <f t="shared" si="39"/>
        <v>0.52200023267192885</v>
      </c>
      <c r="Y46" s="3">
        <f t="shared" si="40"/>
        <v>0</v>
      </c>
      <c r="Z46" s="3">
        <f t="shared" si="40"/>
        <v>0</v>
      </c>
      <c r="AA46" s="5">
        <f t="shared" si="41"/>
        <v>0.86617811827274538</v>
      </c>
      <c r="AB46" s="3">
        <f t="shared" si="42"/>
        <v>3.1270616326423815</v>
      </c>
      <c r="AC46" s="3">
        <f t="shared" si="42"/>
        <v>4.4901894343737441</v>
      </c>
      <c r="AD46" s="9">
        <f t="shared" si="43"/>
        <v>0.13205081814528527</v>
      </c>
      <c r="AE46" s="10">
        <f t="shared" si="44"/>
        <v>5.1347228026293885E-2</v>
      </c>
      <c r="AF46" s="3" t="str">
        <f t="shared" si="44"/>
        <v>#N/A Field Not Applicable</v>
      </c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t="e">
        <f t="shared" si="45"/>
        <v>#N/A</v>
      </c>
      <c r="AS46">
        <f>SUMPRODUCT($V$1:$AE$1,V46:AE46)</f>
        <v>0</v>
      </c>
      <c r="AT46" t="e">
        <f>IF(AR46&lt;$AW$2+1,IF(#REF!&gt;=$AW$3,1,0),0)</f>
        <v>#N/A</v>
      </c>
    </row>
    <row r="47" spans="1:49" x14ac:dyDescent="0.25">
      <c r="A47" t="s">
        <v>2</v>
      </c>
      <c r="B47" t="s">
        <v>3</v>
      </c>
      <c r="C47" s="2">
        <f>_xll.BDP($A47,C$5)</f>
        <v>1.0148910894616106</v>
      </c>
      <c r="D47" s="2">
        <f>_xll.BDP($A47,D$5)</f>
        <v>0.95769838262863438</v>
      </c>
      <c r="E47" s="6">
        <f>IF(_xll.BDP($A47,E$5,"EQY_FUND_YEAR",E$2,"FUND_PER","Y")=$A$1,_xll.BDP($A47,E$5,"EQY_FUND_YEAR",E$1,"FUND_PER","Y"),_xll.BDP($A47,E$5,"EQY_FUND_YEAR",E$2,"FUND_PER","Y"))</f>
        <v>1.0256880236436106</v>
      </c>
      <c r="F47" s="6">
        <f>IF(_xll.BDP($A47,F$5,"EQY_FUND_YEAR",F$2,"FUND_PER","Y")=$A$1,_xll.BDP($A47,F$5,"EQY_FUND_YEAR",F$1,"FUND_PER","Y"),_xll.BDP($A47,F$5,"EQY_FUND_YEAR",F$2,"FUND_PER","Y"))</f>
        <v>1.0261518504876448</v>
      </c>
      <c r="G47" s="2">
        <f t="shared" ref="G47:G49" si="46">AVERAGE(D47:F47)</f>
        <v>1.0031794189199632</v>
      </c>
      <c r="H47" s="2">
        <f t="shared" ref="H47:H49" si="47">STDEVP(D47:F47)</f>
        <v>3.2160506634019224E-2</v>
      </c>
      <c r="I47" s="2">
        <f>_xll.BDP($A47,I$5)</f>
        <v>3.4039318142881614</v>
      </c>
      <c r="J47" s="2">
        <f>_xll.BDP($A47,J$5)</f>
        <v>0.23823441247002397</v>
      </c>
      <c r="K47" s="6">
        <f>IF(_xll.BDP($A47,K$5,"EQY_FUND_YEAR",K$2,"FUND_PER","Y")=$A$1,_xll.BDP($A47,K$5,"EQY_FUND_YEAR",K$1,"FUND_PER","Y"),_xll.BDP($A47,K$5,"EQY_FUND_YEAR",K$2,"FUND_PER","Y"))</f>
        <v>11605</v>
      </c>
      <c r="L47" s="6">
        <f>IF(_xll.BDP($A47,L$5,"EQY_FUND_YEAR",L$2,"FUND_PER","Y")=$A$1,_xll.BDP($A47,L$5,"EQY_FUND_YEAR",L$1,"FUND_PER","Y"),_xll.BDP($A47,L$5,"EQY_FUND_YEAR",L$2,"FUND_PER","Y"))</f>
        <v>6622</v>
      </c>
      <c r="M47" s="6">
        <f t="shared" ref="M47:M49" si="48">+K47-L47</f>
        <v>4983</v>
      </c>
      <c r="N47" s="8">
        <f t="shared" ref="N47:N49" si="49">+M47/SUM(O47:Q47)</f>
        <v>0.73257865333725369</v>
      </c>
      <c r="O47" s="6">
        <f>-(IF(_xll.BDP($A47,O$5,"EQY_FUND_YEAR",O$2,"FUND_PER","Y")=$A$1,_xll.BDP($A47,O$5,"EQY_FUND_YEAR",O$1,"FUND_PER","Y"),_xll.BDP($A47,O$5,"EQY_FUND_YEAR",O$2,"FUND_PER","Y")))</f>
        <v>1739</v>
      </c>
      <c r="P47" s="6">
        <f>-(IF(_xll.BDP($A47,P$5,"EQY_FUND_YEAR",P$2,"FUND_PER","Y")=$A$1,_xll.BDP($A47,P$5,"EQY_FUND_YEAR",P$1,"FUND_PER","Y"),_xll.BDP($A47,P$5,"EQY_FUND_YEAR",P$2,"FUND_PER","Y")))</f>
        <v>2613</v>
      </c>
      <c r="Q47" s="6">
        <f>-(IF(_xll.BDP($A47,Q$5,"EQY_FUND_YEAR",Q$2,"FUND_PER","Y")=$A$1,_xll.BDP($A47,Q$5,"EQY_FUND_YEAR",Q$1,"FUND_PER","Y"),_xll.BDP($A47,Q$5,"EQY_FUND_YEAR",Q$2,"FUND_PER","Y")))</f>
        <v>2450</v>
      </c>
      <c r="R47" s="2">
        <f>_xll.BDP($A47,R$5)</f>
        <v>11.61564783131416</v>
      </c>
      <c r="S47" s="2">
        <f>_xll.BDP($A47,S$5)</f>
        <v>88.906244763856662</v>
      </c>
      <c r="T47" s="2">
        <f>_xll.BDP($A47,T$5)</f>
        <v>5.5232564385672899E-3</v>
      </c>
      <c r="U47" s="2" t="str">
        <f>_xll.BDP($A47,U$5)</f>
        <v>#N/A N/A</v>
      </c>
      <c r="V47" s="3">
        <f t="shared" si="10"/>
        <v>1.0148910894616106</v>
      </c>
      <c r="W47" s="3">
        <f t="shared" si="10"/>
        <v>0.95769838262863438</v>
      </c>
      <c r="X47" s="3">
        <f t="shared" si="39"/>
        <v>1.0031794189199632</v>
      </c>
      <c r="Y47" s="3">
        <f t="shared" si="40"/>
        <v>3.4039318142881614</v>
      </c>
      <c r="Z47" s="3">
        <f t="shared" si="40"/>
        <v>0.23823441247002397</v>
      </c>
      <c r="AA47" s="5">
        <f t="shared" si="41"/>
        <v>0.73257865333725369</v>
      </c>
      <c r="AB47" s="3">
        <f t="shared" si="42"/>
        <v>11.61564783131416</v>
      </c>
      <c r="AC47" s="3">
        <f t="shared" si="42"/>
        <v>88.906244763856662</v>
      </c>
      <c r="AD47" s="9">
        <f t="shared" si="43"/>
        <v>3.2160506634019224E-2</v>
      </c>
      <c r="AE47" s="10">
        <f t="shared" si="44"/>
        <v>5.5232564385672899E-3</v>
      </c>
      <c r="AF47" s="3" t="str">
        <f t="shared" si="44"/>
        <v>#N/A N/A</v>
      </c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t="e">
        <f>RANK(M47,M$6:M$42,0)</f>
        <v>#N/A</v>
      </c>
      <c r="AS47">
        <f>SUMPRODUCT($V$1:$AE$1,V47:AE47)</f>
        <v>0</v>
      </c>
      <c r="AT47" t="e">
        <f>IF(AR47&lt;$AW$2+1,IF(#REF!&gt;=$AW$3,1,0),0)</f>
        <v>#N/A</v>
      </c>
    </row>
    <row r="48" spans="1:49" x14ac:dyDescent="0.25">
      <c r="A48" t="s">
        <v>50</v>
      </c>
      <c r="B48" t="s">
        <v>51</v>
      </c>
      <c r="C48" s="2">
        <f>_xll.BDP($A48,C$5)</f>
        <v>13.910481597412316</v>
      </c>
      <c r="D48" s="2">
        <f>_xll.BDP($A48,D$5)</f>
        <v>0.33322105647266909</v>
      </c>
      <c r="E48" s="6">
        <f>IF(_xll.BDP($A48,E$5,"EQY_FUND_YEAR",E$2,"FUND_PER","Y")=$A$1,_xll.BDP($A48,E$5,"EQY_FUND_YEAR",E$1,"FUND_PER","Y"),_xll.BDP($A48,E$5,"EQY_FUND_YEAR",E$2,"FUND_PER","Y"))</f>
        <v>0.33330275038449392</v>
      </c>
      <c r="F48" s="6">
        <f>IF(_xll.BDP($A48,F$5,"EQY_FUND_YEAR",F$2,"FUND_PER","Y")=$A$1,_xll.BDP($A48,F$5,"EQY_FUND_YEAR",F$1,"FUND_PER","Y"),_xll.BDP($A48,F$5,"EQY_FUND_YEAR",F$2,"FUND_PER","Y"))</f>
        <v>0.35949193345392466</v>
      </c>
      <c r="G48" s="2">
        <f t="shared" si="46"/>
        <v>0.34200524677036254</v>
      </c>
      <c r="H48" s="2">
        <f t="shared" si="47"/>
        <v>1.2364999712915714E-2</v>
      </c>
      <c r="I48" s="2">
        <f>_xll.BDP($A48,I$5)</f>
        <v>2.1059924903389735</v>
      </c>
      <c r="J48" s="2">
        <f>_xll.BDP($A48,J$5)</f>
        <v>9.3567785296164871E-2</v>
      </c>
      <c r="K48" s="6">
        <f>IF(_xll.BDP($A48,K$5,"EQY_FUND_YEAR",K$2,"FUND_PER","Y")=$A$1,_xll.BDP($A48,K$5,"EQY_FUND_YEAR",K$1,"FUND_PER","Y"),_xll.BDP($A48,K$5,"EQY_FUND_YEAR",K$2,"FUND_PER","Y"))</f>
        <v>717.71999999999991</v>
      </c>
      <c r="L48" s="6">
        <f>IF(_xll.BDP($A48,L$5,"EQY_FUND_YEAR",L$2,"FUND_PER","Y")=$A$1,_xll.BDP($A48,L$5,"EQY_FUND_YEAR",L$1,"FUND_PER","Y"),_xll.BDP($A48,L$5,"EQY_FUND_YEAR",L$2,"FUND_PER","Y"))</f>
        <v>507.07599999999996</v>
      </c>
      <c r="M48" s="6">
        <f t="shared" si="48"/>
        <v>210.64399999999995</v>
      </c>
      <c r="N48" s="8">
        <f t="shared" si="49"/>
        <v>1.2400598118516946</v>
      </c>
      <c r="O48" s="6">
        <f>-(IF(_xll.BDP($A48,O$5,"EQY_FUND_YEAR",O$2,"FUND_PER","Y")=$A$1,_xll.BDP($A48,O$5,"EQY_FUND_YEAR",O$1,"FUND_PER","Y"),_xll.BDP($A48,O$5,"EQY_FUND_YEAR",O$2,"FUND_PER","Y")))</f>
        <v>71.013000000000005</v>
      </c>
      <c r="P48" s="6">
        <f>-(IF(_xll.BDP($A48,P$5,"EQY_FUND_YEAR",P$2,"FUND_PER","Y")=$A$1,_xll.BDP($A48,P$5,"EQY_FUND_YEAR",P$1,"FUND_PER","Y"),_xll.BDP($A48,P$5,"EQY_FUND_YEAR",P$2,"FUND_PER","Y")))</f>
        <v>43.981999999999999</v>
      </c>
      <c r="Q48" s="6">
        <f>-(IF(_xll.BDP($A48,Q$5,"EQY_FUND_YEAR",Q$2,"FUND_PER","Y")=$A$1,_xll.BDP($A48,Q$5,"EQY_FUND_YEAR",Q$1,"FUND_PER","Y"),_xll.BDP($A48,Q$5,"EQY_FUND_YEAR",Q$2,"FUND_PER","Y")))</f>
        <v>54.871000000000002</v>
      </c>
      <c r="R48" s="2">
        <f>_xll.BDP($A48,R$5)</f>
        <v>43.610946128652309</v>
      </c>
      <c r="S48" s="2">
        <f>_xll.BDP($A48,S$5)</f>
        <v>14.580189566166457</v>
      </c>
      <c r="T48" s="2">
        <f>_xll.BDP($A48,T$5)</f>
        <v>7.0643026119895135E-3</v>
      </c>
      <c r="U48" s="2" t="str">
        <f>_xll.BDP($A48,U$5)</f>
        <v>#N/A N/A</v>
      </c>
      <c r="V48" s="3">
        <f t="shared" si="10"/>
        <v>13.910481597412316</v>
      </c>
      <c r="W48" s="3">
        <f t="shared" si="10"/>
        <v>0.33322105647266909</v>
      </c>
      <c r="X48" s="3">
        <f t="shared" si="39"/>
        <v>0.34200524677036254</v>
      </c>
      <c r="Y48" s="3">
        <f t="shared" si="40"/>
        <v>2.1059924903389735</v>
      </c>
      <c r="Z48" s="3">
        <f t="shared" si="40"/>
        <v>9.3567785296164871E-2</v>
      </c>
      <c r="AA48" s="5">
        <f t="shared" si="41"/>
        <v>1.2400598118516946</v>
      </c>
      <c r="AB48" s="3">
        <f t="shared" si="42"/>
        <v>43.610946128652309</v>
      </c>
      <c r="AC48" s="3">
        <f t="shared" si="42"/>
        <v>14.580189566166457</v>
      </c>
      <c r="AD48" s="9">
        <f t="shared" si="43"/>
        <v>1.2364999712915714E-2</v>
      </c>
      <c r="AE48" s="10">
        <f t="shared" si="44"/>
        <v>7.0643026119895135E-3</v>
      </c>
      <c r="AF48" s="3" t="str">
        <f t="shared" si="44"/>
        <v>#N/A N/A</v>
      </c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t="e">
        <f>RANK(M48,M$6:M$42,0)</f>
        <v>#N/A</v>
      </c>
      <c r="AS48">
        <f>SUMPRODUCT($V$1:$AE$1,V48:AE48)</f>
        <v>0</v>
      </c>
      <c r="AT48" t="e">
        <f>IF(AR48&lt;$AW$2+1,IF(#REF!&gt;=$AW$3,1,0),0)</f>
        <v>#N/A</v>
      </c>
    </row>
    <row r="49" spans="1:46" x14ac:dyDescent="0.25">
      <c r="A49" t="s">
        <v>71</v>
      </c>
      <c r="B49" t="s">
        <v>72</v>
      </c>
      <c r="C49" s="2">
        <f>_xll.BDP($A49,C$5)</f>
        <v>-6.202950280640958</v>
      </c>
      <c r="D49" s="2">
        <f>_xll.BDP($A49,D$5)</f>
        <v>0.84463548713742731</v>
      </c>
      <c r="E49" s="6">
        <f>IF(_xll.BDP($A49,E$5,"EQY_FUND_YEAR",E$2,"FUND_PER","Y")=$A$1,_xll.BDP($A49,E$5,"EQY_FUND_YEAR",E$1,"FUND_PER","Y"),_xll.BDP($A49,E$5,"EQY_FUND_YEAR",E$2,"FUND_PER","Y"))</f>
        <v>0.71274412776481277</v>
      </c>
      <c r="F49" s="6">
        <f>IF(_xll.BDP($A49,F$5,"EQY_FUND_YEAR",F$2,"FUND_PER","Y")=$A$1,_xll.BDP($A49,F$5,"EQY_FUND_YEAR",F$1,"FUND_PER","Y"),_xll.BDP($A49,F$5,"EQY_FUND_YEAR",F$2,"FUND_PER","Y"))</f>
        <v>0.66915240687099498</v>
      </c>
      <c r="G49" s="2">
        <f t="shared" si="46"/>
        <v>0.74217734059107832</v>
      </c>
      <c r="H49" s="2">
        <f t="shared" si="47"/>
        <v>7.460256196631182E-2</v>
      </c>
      <c r="I49" s="2">
        <f>_xll.BDP($A49,I$5)</f>
        <v>2.2745893888340274</v>
      </c>
      <c r="J49" s="2">
        <f>_xll.BDP($A49,J$5)</f>
        <v>-0.25186746696019996</v>
      </c>
      <c r="K49" s="6">
        <f>IF(_xll.BDP($A49,K$5,"EQY_FUND_YEAR",K$2,"FUND_PER","Y")=$A$1,_xll.BDP($A49,K$5,"EQY_FUND_YEAR",K$1,"FUND_PER","Y"),_xll.BDP($A49,K$5,"EQY_FUND_YEAR",K$2,"FUND_PER","Y"))</f>
        <v>229.69</v>
      </c>
      <c r="L49" s="6">
        <f>IF(_xll.BDP($A49,L$5,"EQY_FUND_YEAR",L$2,"FUND_PER","Y")=$A$1,_xll.BDP($A49,L$5,"EQY_FUND_YEAR",L$1,"FUND_PER","Y"),_xll.BDP($A49,L$5,"EQY_FUND_YEAR",L$2,"FUND_PER","Y"))</f>
        <v>-71.276999999999987</v>
      </c>
      <c r="M49" s="6">
        <f t="shared" si="48"/>
        <v>300.96699999999998</v>
      </c>
      <c r="N49" s="8">
        <f t="shared" si="49"/>
        <v>1.2442668562900245</v>
      </c>
      <c r="O49" s="6">
        <f>-(IF(_xll.BDP($A49,O$5,"EQY_FUND_YEAR",O$2,"FUND_PER","Y")=$A$1,_xll.BDP($A49,O$5,"EQY_FUND_YEAR",O$1,"FUND_PER","Y"),_xll.BDP($A49,O$5,"EQY_FUND_YEAR",O$2,"FUND_PER","Y")))</f>
        <v>51.832000000000001</v>
      </c>
      <c r="P49" s="6">
        <f>-(IF(_xll.BDP($A49,P$5,"EQY_FUND_YEAR",P$2,"FUND_PER","Y")=$A$1,_xll.BDP($A49,P$5,"EQY_FUND_YEAR",P$1,"FUND_PER","Y"),_xll.BDP($A49,P$5,"EQY_FUND_YEAR",P$2,"FUND_PER","Y")))</f>
        <v>80.046999999999997</v>
      </c>
      <c r="Q49" s="6">
        <f>-(IF(_xll.BDP($A49,Q$5,"EQY_FUND_YEAR",Q$2,"FUND_PER","Y")=$A$1,_xll.BDP($A49,Q$5,"EQY_FUND_YEAR",Q$1,"FUND_PER","Y"),_xll.BDP($A49,Q$5,"EQY_FUND_YEAR",Q$2,"FUND_PER","Y")))</f>
        <v>110.004</v>
      </c>
      <c r="R49" s="2">
        <f>_xll.BDP($A49,R$5)</f>
        <v>-13.764329285740221</v>
      </c>
      <c r="S49" s="2">
        <f>_xll.BDP($A49,S$5)</f>
        <v>-29.331154339193809</v>
      </c>
      <c r="T49" s="2">
        <f>_xll.BDP($A49,T$5)</f>
        <v>6.3509157221096554E-2</v>
      </c>
      <c r="U49" s="2" t="str">
        <f>_xll.BDP($A49,U$5)</f>
        <v>#N/A N/A</v>
      </c>
      <c r="V49" s="3">
        <f t="shared" si="10"/>
        <v>-6.202950280640958</v>
      </c>
      <c r="W49" s="3">
        <f t="shared" si="10"/>
        <v>0.84463548713742731</v>
      </c>
      <c r="X49" s="3">
        <f t="shared" si="39"/>
        <v>0.74217734059107832</v>
      </c>
      <c r="Y49" s="3">
        <f t="shared" si="40"/>
        <v>2.2745893888340274</v>
      </c>
      <c r="Z49" s="3">
        <f t="shared" si="40"/>
        <v>-0.25186746696019996</v>
      </c>
      <c r="AA49" s="5">
        <f t="shared" si="41"/>
        <v>1.2442668562900245</v>
      </c>
      <c r="AB49" s="3">
        <f t="shared" si="42"/>
        <v>-13.764329285740221</v>
      </c>
      <c r="AC49" s="3">
        <f t="shared" si="42"/>
        <v>-29.331154339193809</v>
      </c>
      <c r="AD49" s="9">
        <f t="shared" si="43"/>
        <v>7.460256196631182E-2</v>
      </c>
      <c r="AE49" s="10">
        <f t="shared" si="44"/>
        <v>6.3509157221096554E-2</v>
      </c>
      <c r="AF49" s="3" t="str">
        <f t="shared" si="44"/>
        <v>#N/A N/A</v>
      </c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t="e">
        <f>RANK(M49,M$6:M$42,0)</f>
        <v>#N/A</v>
      </c>
      <c r="AS49">
        <f>SUMPRODUCT($V$1:$AE$1,V49:AE49)</f>
        <v>0</v>
      </c>
      <c r="AT49" t="e">
        <f>IF(AR49&lt;$AW$2+1,IF(#REF!&gt;=$AW$3,1,0),0)</f>
        <v>#N/A</v>
      </c>
    </row>
  </sheetData>
  <conditionalFormatting sqref="AU6:AW39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Bloomberg Model</vt:lpstr>
      <vt:lpstr>Rich-Cheap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lzweig</dc:creator>
  <cp:lastModifiedBy>Ronald Sweet</cp:lastModifiedBy>
  <dcterms:created xsi:type="dcterms:W3CDTF">2013-04-03T15:49:21Z</dcterms:created>
  <dcterms:modified xsi:type="dcterms:W3CDTF">2018-09-20T21:39:29Z</dcterms:modified>
</cp:coreProperties>
</file>